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W:\Calculators\Window spreadsheets\"/>
    </mc:Choice>
  </mc:AlternateContent>
  <xr:revisionPtr revIDLastSave="0" documentId="13_ncr:1_{125AC248-3D79-4B8D-9FEB-3BCC0B763441}" xr6:coauthVersionLast="45" xr6:coauthVersionMax="45" xr10:uidLastSave="{00000000-0000-0000-0000-000000000000}"/>
  <workbookProtection workbookAlgorithmName="SHA-512" workbookHashValue="Ua/XkhZ/tHe0SUXGbGnQMmt4uXdT6uKWD+iJ0b1dFAGIqbaviC7Oi0UGNyKvJJbzh1VcAYEA1vOJsT6IfywHog==" workbookSaltValue="ihyhzxvMNf1hWNXZJwY8wA==" workbookSpinCount="100000" lockStructure="1"/>
  <bookViews>
    <workbookView xWindow="-120" yWindow="-120" windowWidth="29040" windowHeight="15840" xr2:uid="{00000000-000D-0000-FFFF-FFFF00000000}"/>
  </bookViews>
  <sheets>
    <sheet name="Window entry" sheetId="3" r:id="rId1"/>
    <sheet name="For EWEB Use" sheetId="1" r:id="rId2"/>
  </sheets>
  <definedNames>
    <definedName name="HP_Rebate">'For EWEB Use'!$AD$7</definedName>
    <definedName name="HP_U">'For EWEB Use'!$AD$11</definedName>
    <definedName name="HPBPA_U">'For EWEB Use'!$AD$15</definedName>
    <definedName name="HPPD_U">'For EWEB Use'!$AD$19</definedName>
    <definedName name="Indicators">'For EWEB Use'!#REF!</definedName>
    <definedName name="LIOwn">'For EWEB Use'!$AG$32</definedName>
    <definedName name="LIRent">'For EWEB Use'!$AG$33</definedName>
    <definedName name="MeasureList">'For EWEB Use'!$AG$48:$AG$56</definedName>
    <definedName name="Min_Rebate">'For EWEB Use'!$AC$7</definedName>
    <definedName name="Min_U">'For EWEB Use'!$AC$11</definedName>
    <definedName name="MinBPA_U">'For EWEB Use'!$AC$15</definedName>
    <definedName name="MinPD_U">'For EWEB Use'!$AC$19</definedName>
    <definedName name="MinPDBPA_U">'For EWEB Use'!$AC$23</definedName>
    <definedName name="MinU">'For EWEB Use'!$AC$11</definedName>
    <definedName name="ProgramSelections">'For EWEB Use'!$AG$31:$AG$33</definedName>
    <definedName name="RegInc">'For EWEB Use'!$AG$31</definedName>
    <definedName name="WindowTypes">'For EWEB Use'!$AG$40:$AG$45</definedName>
    <definedName name="YesNo">'For EWEB Use'!$AG$36:$AG$37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23" i="1" l="1"/>
  <c r="N7" i="3" l="1"/>
  <c r="E18" i="3" l="1"/>
  <c r="T9" i="1" s="1"/>
  <c r="AC3" i="1"/>
  <c r="L13" i="3"/>
  <c r="N8" i="3"/>
  <c r="N2" i="3"/>
  <c r="L4" i="3"/>
  <c r="AC19" i="1" l="1"/>
  <c r="N16" i="3" s="1"/>
  <c r="AD15" i="1"/>
  <c r="N20" i="3" s="1"/>
  <c r="AC11" i="1"/>
  <c r="AD19" i="1"/>
  <c r="N17" i="3" s="1"/>
  <c r="AC15" i="1"/>
  <c r="AD11" i="1"/>
  <c r="N14" i="3" s="1"/>
  <c r="AC7" i="1"/>
  <c r="AD7" i="1"/>
  <c r="B16" i="3"/>
  <c r="S20" i="3" l="1"/>
  <c r="S17" i="3"/>
  <c r="S14" i="3"/>
  <c r="N5" i="3"/>
  <c r="N11" i="3"/>
  <c r="N13" i="3"/>
  <c r="N4" i="3"/>
  <c r="N19" i="3"/>
  <c r="N10" i="3"/>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5" i="1"/>
  <c r="Z34" i="1"/>
  <c r="Z33" i="1"/>
  <c r="Z32" i="1"/>
  <c r="Z30" i="1"/>
  <c r="Z31" i="1"/>
  <c r="U7" i="1" l="1"/>
  <c r="S10" i="3" l="1"/>
  <c r="S4" i="3"/>
  <c r="S7" i="3"/>
  <c r="S11" i="3"/>
  <c r="S8" i="3"/>
  <c r="S5" i="3"/>
  <c r="S13" i="3"/>
  <c r="S16" i="3"/>
  <c r="S19" i="3"/>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30" i="1"/>
  <c r="I69" i="1" l="1"/>
  <c r="H69" i="1"/>
  <c r="I68" i="1"/>
  <c r="H68" i="1"/>
  <c r="I67" i="1"/>
  <c r="H67" i="1"/>
  <c r="I66" i="1"/>
  <c r="H66"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I31" i="1"/>
  <c r="H31" i="1"/>
  <c r="I30" i="1"/>
  <c r="H30" i="1"/>
  <c r="J55" i="1" l="1"/>
  <c r="J67" i="1" l="1"/>
  <c r="J63" i="1"/>
  <c r="J59" i="1"/>
  <c r="J69" i="1"/>
  <c r="J65" i="1"/>
  <c r="J61" i="1"/>
  <c r="J57" i="1"/>
  <c r="J53" i="1"/>
  <c r="J68" i="1"/>
  <c r="J66" i="1"/>
  <c r="J64" i="1"/>
  <c r="J62" i="1"/>
  <c r="J60" i="1"/>
  <c r="J58" i="1"/>
  <c r="J56" i="1"/>
  <c r="J54" i="1"/>
  <c r="U4" i="1"/>
  <c r="T69" i="1"/>
  <c r="U69" i="1"/>
  <c r="T32" i="1"/>
  <c r="U32" i="1"/>
  <c r="T33" i="1"/>
  <c r="U33" i="1"/>
  <c r="T34" i="1"/>
  <c r="U34" i="1"/>
  <c r="T35" i="1"/>
  <c r="U35" i="1"/>
  <c r="T36" i="1"/>
  <c r="U36" i="1"/>
  <c r="T37" i="1"/>
  <c r="U37" i="1"/>
  <c r="T38" i="1"/>
  <c r="U38" i="1"/>
  <c r="T39" i="1"/>
  <c r="U39" i="1"/>
  <c r="T40" i="1"/>
  <c r="U40" i="1"/>
  <c r="T41" i="1"/>
  <c r="U41" i="1"/>
  <c r="T42" i="1"/>
  <c r="U42" i="1"/>
  <c r="T43" i="1"/>
  <c r="U43" i="1"/>
  <c r="T44" i="1"/>
  <c r="U44" i="1"/>
  <c r="T45" i="1"/>
  <c r="U45" i="1"/>
  <c r="T46" i="1"/>
  <c r="U46" i="1"/>
  <c r="T47" i="1"/>
  <c r="U47" i="1"/>
  <c r="T48" i="1"/>
  <c r="U48" i="1"/>
  <c r="T49" i="1"/>
  <c r="U49" i="1"/>
  <c r="T50" i="1"/>
  <c r="U50" i="1"/>
  <c r="T51" i="1"/>
  <c r="U51" i="1"/>
  <c r="T52" i="1"/>
  <c r="U52" i="1"/>
  <c r="T53" i="1"/>
  <c r="U53" i="1"/>
  <c r="T54" i="1"/>
  <c r="U54" i="1"/>
  <c r="T55" i="1"/>
  <c r="U55" i="1"/>
  <c r="T56" i="1"/>
  <c r="U56" i="1"/>
  <c r="T57" i="1"/>
  <c r="U57" i="1"/>
  <c r="T58" i="1"/>
  <c r="U58" i="1"/>
  <c r="T59" i="1"/>
  <c r="U59" i="1"/>
  <c r="T60" i="1"/>
  <c r="U60" i="1"/>
  <c r="T61" i="1"/>
  <c r="U61" i="1"/>
  <c r="T62" i="1"/>
  <c r="U62" i="1"/>
  <c r="T63" i="1"/>
  <c r="U63" i="1"/>
  <c r="T64" i="1"/>
  <c r="U64" i="1"/>
  <c r="T65" i="1"/>
  <c r="U65" i="1"/>
  <c r="T66" i="1"/>
  <c r="U66" i="1"/>
  <c r="T67" i="1"/>
  <c r="U67" i="1"/>
  <c r="T68" i="1"/>
  <c r="U68" i="1"/>
  <c r="T31" i="1"/>
  <c r="U31" i="1"/>
  <c r="T30" i="1"/>
  <c r="U30" i="1"/>
  <c r="R31" i="1" l="1"/>
  <c r="S31" i="1"/>
  <c r="V31" i="1"/>
  <c r="R32" i="1"/>
  <c r="S32" i="1"/>
  <c r="V32" i="1"/>
  <c r="R33" i="1"/>
  <c r="S33" i="1"/>
  <c r="V33" i="1"/>
  <c r="R34" i="1"/>
  <c r="S34" i="1"/>
  <c r="V34" i="1"/>
  <c r="R35" i="1"/>
  <c r="S35" i="1"/>
  <c r="V35" i="1"/>
  <c r="R36" i="1"/>
  <c r="S36" i="1"/>
  <c r="V36" i="1"/>
  <c r="R37" i="1"/>
  <c r="S37" i="1"/>
  <c r="V37" i="1"/>
  <c r="R38" i="1"/>
  <c r="S38" i="1"/>
  <c r="V38" i="1"/>
  <c r="R39" i="1"/>
  <c r="S39" i="1"/>
  <c r="V39" i="1"/>
  <c r="R40" i="1"/>
  <c r="S40" i="1"/>
  <c r="V40" i="1"/>
  <c r="R41" i="1"/>
  <c r="S41" i="1"/>
  <c r="V41" i="1"/>
  <c r="R42" i="1"/>
  <c r="S42" i="1"/>
  <c r="V42" i="1"/>
  <c r="R43" i="1"/>
  <c r="S43" i="1"/>
  <c r="V43" i="1"/>
  <c r="R44" i="1"/>
  <c r="S44" i="1"/>
  <c r="V44" i="1"/>
  <c r="R45" i="1"/>
  <c r="S45" i="1"/>
  <c r="V45" i="1"/>
  <c r="R46" i="1"/>
  <c r="S46" i="1"/>
  <c r="V46" i="1"/>
  <c r="R47" i="1"/>
  <c r="S47" i="1"/>
  <c r="V47" i="1"/>
  <c r="R48" i="1"/>
  <c r="S48" i="1"/>
  <c r="V48" i="1"/>
  <c r="R49" i="1"/>
  <c r="S49" i="1"/>
  <c r="V49" i="1"/>
  <c r="R50" i="1"/>
  <c r="S50" i="1"/>
  <c r="V50" i="1"/>
  <c r="R51" i="1"/>
  <c r="S51" i="1"/>
  <c r="V51" i="1"/>
  <c r="R52" i="1"/>
  <c r="S52" i="1"/>
  <c r="V52" i="1"/>
  <c r="R53" i="1"/>
  <c r="S53" i="1"/>
  <c r="V53" i="1"/>
  <c r="R54" i="1"/>
  <c r="S54" i="1"/>
  <c r="V54" i="1"/>
  <c r="R55" i="1"/>
  <c r="S55" i="1"/>
  <c r="V55" i="1"/>
  <c r="R56" i="1"/>
  <c r="S56" i="1"/>
  <c r="V56" i="1"/>
  <c r="R57" i="1"/>
  <c r="S57" i="1"/>
  <c r="V57" i="1"/>
  <c r="R58" i="1"/>
  <c r="S58" i="1"/>
  <c r="V58" i="1"/>
  <c r="R59" i="1"/>
  <c r="S59" i="1"/>
  <c r="V59" i="1"/>
  <c r="R60" i="1"/>
  <c r="S60" i="1"/>
  <c r="V60" i="1"/>
  <c r="R61" i="1"/>
  <c r="S61" i="1"/>
  <c r="V61" i="1"/>
  <c r="R62" i="1"/>
  <c r="S62" i="1"/>
  <c r="V62" i="1"/>
  <c r="R63" i="1"/>
  <c r="S63" i="1"/>
  <c r="V63" i="1"/>
  <c r="R64" i="1"/>
  <c r="S64" i="1"/>
  <c r="V64" i="1"/>
  <c r="R65" i="1"/>
  <c r="S65" i="1"/>
  <c r="V65" i="1"/>
  <c r="R66" i="1"/>
  <c r="S66" i="1"/>
  <c r="V66" i="1"/>
  <c r="R67" i="1"/>
  <c r="S67" i="1"/>
  <c r="V67" i="1"/>
  <c r="R68" i="1"/>
  <c r="S68" i="1"/>
  <c r="V68" i="1"/>
  <c r="R69" i="1"/>
  <c r="S69" i="1"/>
  <c r="V69" i="1"/>
  <c r="R30" i="1"/>
  <c r="S30" i="1"/>
  <c r="V30"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31" i="1"/>
  <c r="Q30" i="1"/>
  <c r="J31" i="1" l="1"/>
  <c r="J30" i="1"/>
  <c r="O36" i="3"/>
  <c r="O42" i="1" s="1"/>
  <c r="P36" i="3"/>
  <c r="O37" i="3"/>
  <c r="O43" i="1" s="1"/>
  <c r="P37" i="3"/>
  <c r="O38" i="3"/>
  <c r="O44" i="1" s="1"/>
  <c r="P38" i="3"/>
  <c r="O39" i="3"/>
  <c r="O45" i="1" s="1"/>
  <c r="P39" i="3"/>
  <c r="O40" i="3"/>
  <c r="O46" i="1" s="1"/>
  <c r="P40" i="3"/>
  <c r="O41" i="3"/>
  <c r="O47" i="1" s="1"/>
  <c r="P41" i="3"/>
  <c r="O42" i="3"/>
  <c r="O48" i="1" s="1"/>
  <c r="P42" i="3"/>
  <c r="O43" i="3"/>
  <c r="O49" i="1" s="1"/>
  <c r="P43" i="3"/>
  <c r="O44" i="3"/>
  <c r="O50" i="1" s="1"/>
  <c r="P44" i="3"/>
  <c r="O45" i="3"/>
  <c r="P45" i="3"/>
  <c r="O46" i="3"/>
  <c r="P46" i="3"/>
  <c r="O47" i="3"/>
  <c r="P47" i="3"/>
  <c r="O48" i="3"/>
  <c r="P48" i="3"/>
  <c r="O49" i="3"/>
  <c r="P49" i="3"/>
  <c r="O50" i="3"/>
  <c r="P50" i="3"/>
  <c r="P56" i="1" s="1"/>
  <c r="O51" i="3"/>
  <c r="P51" i="3"/>
  <c r="O52" i="3"/>
  <c r="P52" i="3"/>
  <c r="O53" i="3"/>
  <c r="P53" i="3"/>
  <c r="O54" i="3"/>
  <c r="P54" i="3"/>
  <c r="P60" i="1" s="1"/>
  <c r="O55" i="3"/>
  <c r="P55" i="3"/>
  <c r="O56" i="3"/>
  <c r="P56" i="3"/>
  <c r="O57" i="3"/>
  <c r="P57" i="3"/>
  <c r="O58" i="3"/>
  <c r="P58" i="3"/>
  <c r="O59" i="3"/>
  <c r="P59" i="3"/>
  <c r="O60" i="3"/>
  <c r="P60" i="3"/>
  <c r="O61" i="3"/>
  <c r="P61" i="3"/>
  <c r="O62" i="3"/>
  <c r="P62" i="3"/>
  <c r="O63" i="3"/>
  <c r="P63" i="3"/>
  <c r="P35" i="3"/>
  <c r="O35" i="3"/>
  <c r="O41" i="1" s="1"/>
  <c r="P34" i="3"/>
  <c r="O34" i="3"/>
  <c r="O40" i="1" s="1"/>
  <c r="P33" i="3"/>
  <c r="O33" i="3"/>
  <c r="O39" i="1" s="1"/>
  <c r="P32" i="3"/>
  <c r="P38" i="1" s="1"/>
  <c r="O32" i="3"/>
  <c r="O38" i="1" s="1"/>
  <c r="P31" i="3"/>
  <c r="O31" i="3"/>
  <c r="O37" i="1" s="1"/>
  <c r="P30" i="3"/>
  <c r="O30" i="3"/>
  <c r="O36" i="1" s="1"/>
  <c r="P29" i="3"/>
  <c r="O29" i="3"/>
  <c r="O35" i="1" s="1"/>
  <c r="P28" i="3"/>
  <c r="O28" i="3"/>
  <c r="O34" i="1" s="1"/>
  <c r="P27" i="3"/>
  <c r="O27" i="3"/>
  <c r="O33" i="1" s="1"/>
  <c r="P26" i="3"/>
  <c r="O26" i="3"/>
  <c r="P25" i="3"/>
  <c r="O25" i="3"/>
  <c r="P24" i="3"/>
  <c r="O24" i="3"/>
  <c r="O30" i="1" s="1"/>
  <c r="T60" i="3" l="1"/>
  <c r="P66" i="1"/>
  <c r="T56" i="3"/>
  <c r="P62" i="1"/>
  <c r="T46" i="3"/>
  <c r="P52" i="1"/>
  <c r="Q60" i="3"/>
  <c r="O66" i="1"/>
  <c r="N66" i="1"/>
  <c r="Q56" i="3"/>
  <c r="O62" i="1"/>
  <c r="N62" i="1"/>
  <c r="Q52" i="3"/>
  <c r="O58" i="1"/>
  <c r="N58" i="1"/>
  <c r="Q48" i="3"/>
  <c r="O54" i="1"/>
  <c r="N54" i="1"/>
  <c r="S63" i="3"/>
  <c r="P69" i="1"/>
  <c r="T61" i="3"/>
  <c r="P67" i="1"/>
  <c r="S59" i="3"/>
  <c r="P65" i="1"/>
  <c r="S57" i="3"/>
  <c r="P63" i="1"/>
  <c r="S55" i="3"/>
  <c r="P61" i="1"/>
  <c r="S53" i="3"/>
  <c r="P59" i="1"/>
  <c r="S51" i="3"/>
  <c r="P57" i="1"/>
  <c r="T49" i="3"/>
  <c r="P55" i="1"/>
  <c r="S47" i="3"/>
  <c r="P53" i="1"/>
  <c r="T45" i="3"/>
  <c r="P51" i="1"/>
  <c r="T62" i="3"/>
  <c r="P68" i="1"/>
  <c r="T58" i="3"/>
  <c r="P64" i="1"/>
  <c r="S52" i="3"/>
  <c r="P58" i="1"/>
  <c r="S48" i="3"/>
  <c r="P54" i="1"/>
  <c r="Q62" i="3"/>
  <c r="O68" i="1"/>
  <c r="N68" i="1"/>
  <c r="Q58" i="3"/>
  <c r="O64" i="1"/>
  <c r="N64" i="1"/>
  <c r="Q54" i="3"/>
  <c r="O60" i="1"/>
  <c r="N60" i="1"/>
  <c r="Q50" i="3"/>
  <c r="O56" i="1"/>
  <c r="N56" i="1"/>
  <c r="Q46" i="3"/>
  <c r="O52" i="1"/>
  <c r="N52" i="1"/>
  <c r="R63" i="3"/>
  <c r="O69" i="1"/>
  <c r="N69" i="1"/>
  <c r="Q61" i="3"/>
  <c r="O67" i="1"/>
  <c r="N67" i="1"/>
  <c r="Q59" i="3"/>
  <c r="O65" i="1"/>
  <c r="N65" i="1"/>
  <c r="Q57" i="3"/>
  <c r="O63" i="1"/>
  <c r="N63" i="1"/>
  <c r="Q55" i="3"/>
  <c r="O61" i="1"/>
  <c r="N61" i="1"/>
  <c r="Q53" i="3"/>
  <c r="O59" i="1"/>
  <c r="N59" i="1"/>
  <c r="Q51" i="3"/>
  <c r="O57" i="1"/>
  <c r="N57" i="1"/>
  <c r="Q49" i="3"/>
  <c r="O55" i="1"/>
  <c r="N55" i="1"/>
  <c r="Q47" i="3"/>
  <c r="O53" i="1"/>
  <c r="N53" i="1"/>
  <c r="Q45" i="3"/>
  <c r="O51" i="1"/>
  <c r="N51" i="1"/>
  <c r="R25" i="3"/>
  <c r="O31" i="1"/>
  <c r="N31" i="1"/>
  <c r="T42" i="3"/>
  <c r="P48" i="1"/>
  <c r="S40" i="3"/>
  <c r="P46" i="1"/>
  <c r="T25" i="3"/>
  <c r="P31" i="1"/>
  <c r="T31" i="3"/>
  <c r="P37" i="1"/>
  <c r="T33" i="3"/>
  <c r="P39" i="1"/>
  <c r="T35" i="3"/>
  <c r="P41" i="1"/>
  <c r="T44" i="3"/>
  <c r="P50" i="1"/>
  <c r="S36" i="3"/>
  <c r="P42" i="1"/>
  <c r="T29" i="3"/>
  <c r="P35" i="1"/>
  <c r="R26" i="3"/>
  <c r="O32" i="1"/>
  <c r="N32" i="1"/>
  <c r="S43" i="3"/>
  <c r="P49" i="1"/>
  <c r="S41" i="3"/>
  <c r="P47" i="1"/>
  <c r="S39" i="3"/>
  <c r="P45" i="1"/>
  <c r="S37" i="3"/>
  <c r="P43" i="1"/>
  <c r="N38" i="3"/>
  <c r="P44" i="1"/>
  <c r="T27" i="3"/>
  <c r="P33" i="1"/>
  <c r="T24" i="3"/>
  <c r="P30" i="1"/>
  <c r="T26" i="3"/>
  <c r="P32" i="1"/>
  <c r="T28" i="3"/>
  <c r="P34" i="1"/>
  <c r="T30" i="3"/>
  <c r="P36" i="1"/>
  <c r="T32" i="3"/>
  <c r="T34" i="3"/>
  <c r="P40" i="1"/>
  <c r="Q44" i="3"/>
  <c r="N50" i="1"/>
  <c r="N49" i="1"/>
  <c r="Q42" i="3"/>
  <c r="N48" i="1"/>
  <c r="Q41" i="3"/>
  <c r="N47" i="1"/>
  <c r="Q40" i="3"/>
  <c r="N46" i="1"/>
  <c r="Q39" i="3"/>
  <c r="N45" i="1"/>
  <c r="Q38" i="3"/>
  <c r="N44" i="1"/>
  <c r="Q37" i="3"/>
  <c r="N43" i="1"/>
  <c r="Q36" i="3"/>
  <c r="N42" i="1"/>
  <c r="R35" i="3"/>
  <c r="N41" i="1"/>
  <c r="R34" i="3"/>
  <c r="N40" i="1"/>
  <c r="R33" i="3"/>
  <c r="N39" i="1"/>
  <c r="R32" i="3"/>
  <c r="N38" i="1"/>
  <c r="R31" i="3"/>
  <c r="N37" i="1"/>
  <c r="R30" i="3"/>
  <c r="N36" i="1"/>
  <c r="R29" i="3"/>
  <c r="N35" i="1"/>
  <c r="R28" i="3"/>
  <c r="N34" i="1"/>
  <c r="R27" i="3"/>
  <c r="N33" i="1"/>
  <c r="J41" i="1"/>
  <c r="J37" i="1"/>
  <c r="J50" i="1"/>
  <c r="J48" i="1"/>
  <c r="J52" i="1"/>
  <c r="J51" i="1"/>
  <c r="J49" i="1"/>
  <c r="J47" i="1"/>
  <c r="J46" i="1"/>
  <c r="J45" i="1"/>
  <c r="J44" i="1"/>
  <c r="J43" i="1"/>
  <c r="J42" i="1"/>
  <c r="J40" i="1"/>
  <c r="J39" i="1"/>
  <c r="J38" i="1"/>
  <c r="J36" i="1"/>
  <c r="J35" i="1"/>
  <c r="J34" i="1"/>
  <c r="J33" i="1"/>
  <c r="J32" i="1"/>
  <c r="R24" i="3"/>
  <c r="N30" i="1"/>
  <c r="T43" i="3"/>
  <c r="T39" i="3"/>
  <c r="R59" i="3"/>
  <c r="Q63" i="3"/>
  <c r="N43" i="3"/>
  <c r="S61" i="3"/>
  <c r="S45" i="3"/>
  <c r="N47" i="3"/>
  <c r="S60" i="3"/>
  <c r="N54" i="3"/>
  <c r="N50" i="3"/>
  <c r="R47" i="3"/>
  <c r="S49" i="3"/>
  <c r="S44" i="3"/>
  <c r="R43" i="3"/>
  <c r="R52" i="3"/>
  <c r="Q43" i="3"/>
  <c r="T59" i="3"/>
  <c r="T55" i="3"/>
  <c r="R50" i="3"/>
  <c r="R62" i="3"/>
  <c r="N59" i="3"/>
  <c r="T48" i="3"/>
  <c r="R46" i="3"/>
  <c r="T36" i="3"/>
  <c r="N36" i="3"/>
  <c r="N63" i="3"/>
  <c r="T57" i="3"/>
  <c r="T51" i="3"/>
  <c r="R48" i="3"/>
  <c r="T47" i="3"/>
  <c r="T41" i="3"/>
  <c r="R36" i="3"/>
  <c r="T63" i="3"/>
  <c r="R58" i="3"/>
  <c r="R55" i="3"/>
  <c r="T54" i="3"/>
  <c r="R42" i="3"/>
  <c r="T40" i="3"/>
  <c r="R39" i="3"/>
  <c r="T38" i="3"/>
  <c r="N62" i="3"/>
  <c r="R60" i="3"/>
  <c r="S56" i="3"/>
  <c r="N55" i="3"/>
  <c r="R54" i="3"/>
  <c r="T53" i="3"/>
  <c r="T52" i="3"/>
  <c r="R51" i="3"/>
  <c r="T50" i="3"/>
  <c r="N46" i="3"/>
  <c r="R44" i="3"/>
  <c r="N39" i="3"/>
  <c r="R38" i="3"/>
  <c r="T37" i="3"/>
  <c r="N58" i="3"/>
  <c r="R56" i="3"/>
  <c r="N51" i="3"/>
  <c r="N42" i="3"/>
  <c r="R40" i="3"/>
  <c r="N33" i="3"/>
  <c r="N29" i="3"/>
  <c r="N25" i="3"/>
  <c r="N32" i="3"/>
  <c r="N28" i="3"/>
  <c r="N35" i="3"/>
  <c r="N31" i="3"/>
  <c r="N27" i="3"/>
  <c r="N24" i="3"/>
  <c r="N34" i="3"/>
  <c r="N30" i="3"/>
  <c r="N26" i="3"/>
  <c r="S62" i="3"/>
  <c r="R61" i="3"/>
  <c r="N60" i="3"/>
  <c r="S58" i="3"/>
  <c r="R57" i="3"/>
  <c r="N56" i="3"/>
  <c r="S54" i="3"/>
  <c r="R53" i="3"/>
  <c r="N52" i="3"/>
  <c r="S50" i="3"/>
  <c r="R49" i="3"/>
  <c r="N48" i="3"/>
  <c r="S46" i="3"/>
  <c r="R45" i="3"/>
  <c r="N44" i="3"/>
  <c r="S42" i="3"/>
  <c r="R41" i="3"/>
  <c r="N40" i="3"/>
  <c r="S38" i="3"/>
  <c r="R37" i="3"/>
  <c r="N61" i="3"/>
  <c r="N57" i="3"/>
  <c r="N53" i="3"/>
  <c r="N49" i="3"/>
  <c r="N45" i="3"/>
  <c r="N41" i="3"/>
  <c r="N37" i="3"/>
  <c r="S29" i="3"/>
  <c r="S33" i="3"/>
  <c r="S25" i="3"/>
  <c r="S24" i="3"/>
  <c r="S28" i="3"/>
  <c r="S32" i="3"/>
  <c r="S27" i="3"/>
  <c r="S31" i="3"/>
  <c r="S35" i="3"/>
  <c r="S26" i="3"/>
  <c r="S30" i="3"/>
  <c r="S34" i="3"/>
  <c r="Q24" i="3"/>
  <c r="Q25" i="3"/>
  <c r="Q26" i="3"/>
  <c r="Q27" i="3"/>
  <c r="Q28" i="3"/>
  <c r="Q29" i="3"/>
  <c r="Q30" i="3"/>
  <c r="Q31" i="3"/>
  <c r="Q32" i="3"/>
  <c r="Q33" i="3"/>
  <c r="Q34" i="3"/>
  <c r="Q35" i="3"/>
  <c r="M24" i="1" l="1"/>
  <c r="W61" i="1" l="1"/>
  <c r="W68" i="1"/>
  <c r="W69" i="1"/>
  <c r="W59" i="1"/>
  <c r="W57" i="1"/>
  <c r="W55" i="1"/>
  <c r="W53" i="1"/>
  <c r="W67" i="1"/>
  <c r="W65" i="1"/>
  <c r="W63" i="1"/>
  <c r="W60" i="1"/>
  <c r="W58" i="1"/>
  <c r="W56" i="1"/>
  <c r="W54" i="1"/>
  <c r="W52" i="1"/>
  <c r="W66" i="1"/>
  <c r="W64" i="1"/>
  <c r="W62" i="1"/>
  <c r="AK62" i="1" l="1"/>
  <c r="AK67" i="1"/>
  <c r="AK64" i="1"/>
  <c r="AK65" i="1"/>
  <c r="AK63" i="1"/>
  <c r="AK66" i="1"/>
  <c r="AK69" i="1"/>
  <c r="AK68" i="1"/>
  <c r="BU29" i="1"/>
  <c r="BL29" i="1"/>
  <c r="BC29" i="1"/>
  <c r="AT29" i="1"/>
  <c r="BL69" i="1" l="1"/>
  <c r="BL64" i="1"/>
  <c r="BL66" i="1"/>
  <c r="BL67" i="1"/>
  <c r="BL63" i="1"/>
  <c r="BL62" i="1"/>
  <c r="BL68" i="1"/>
  <c r="BL65" i="1"/>
  <c r="BU64" i="1"/>
  <c r="AT62" i="1"/>
  <c r="BC62" i="1"/>
  <c r="BC65" i="1"/>
  <c r="BC66" i="1"/>
  <c r="BC67" i="1"/>
  <c r="BC64" i="1"/>
  <c r="BC63" i="1"/>
  <c r="AT67" i="1"/>
  <c r="AT63" i="1"/>
  <c r="AT65" i="1"/>
  <c r="AT66" i="1"/>
  <c r="AT64" i="1"/>
  <c r="BU62" i="1"/>
  <c r="BU67" i="1"/>
  <c r="BU63" i="1"/>
  <c r="BU65" i="1"/>
  <c r="BU66" i="1"/>
  <c r="BU69" i="1"/>
  <c r="AT69" i="1"/>
  <c r="BC69" i="1"/>
  <c r="BU68" i="1"/>
  <c r="AT68" i="1"/>
  <c r="BC68" i="1"/>
  <c r="AH112" i="1"/>
  <c r="AH102" i="1"/>
  <c r="AK59" i="1"/>
  <c r="AH95" i="1"/>
  <c r="AK52" i="1"/>
  <c r="AH101" i="1"/>
  <c r="AK58" i="1"/>
  <c r="AH98" i="1"/>
  <c r="AK55" i="1"/>
  <c r="AH97" i="1"/>
  <c r="AK54" i="1"/>
  <c r="AH111" i="1"/>
  <c r="AH100" i="1"/>
  <c r="AK57" i="1"/>
  <c r="AH104" i="1"/>
  <c r="AK61" i="1"/>
  <c r="AH96" i="1"/>
  <c r="AK53" i="1"/>
  <c r="AH103" i="1"/>
  <c r="AK60" i="1"/>
  <c r="AH99" i="1"/>
  <c r="AK56" i="1"/>
  <c r="BL54" i="1" l="1"/>
  <c r="BL55" i="1"/>
  <c r="BL52" i="1"/>
  <c r="BL59" i="1"/>
  <c r="BL61" i="1"/>
  <c r="BL56" i="1"/>
  <c r="BL53" i="1"/>
  <c r="BL57" i="1"/>
  <c r="BL60" i="1"/>
  <c r="BL58" i="1"/>
  <c r="AT60" i="1"/>
  <c r="BC60" i="1"/>
  <c r="BU60" i="1"/>
  <c r="AT61" i="1"/>
  <c r="BU61" i="1"/>
  <c r="BC61" i="1"/>
  <c r="AT54" i="1"/>
  <c r="BC54" i="1"/>
  <c r="BU54" i="1"/>
  <c r="AT55" i="1"/>
  <c r="BC55" i="1"/>
  <c r="BU55" i="1"/>
  <c r="AT52" i="1"/>
  <c r="BC52" i="1"/>
  <c r="BU52" i="1"/>
  <c r="AT59" i="1"/>
  <c r="BC59" i="1"/>
  <c r="BU59" i="1"/>
  <c r="AT56" i="1"/>
  <c r="BC56" i="1"/>
  <c r="BU56" i="1"/>
  <c r="AT53" i="1"/>
  <c r="BC53" i="1"/>
  <c r="BU53" i="1"/>
  <c r="AT57" i="1"/>
  <c r="BC57" i="1"/>
  <c r="BU57" i="1"/>
  <c r="AT58" i="1"/>
  <c r="BC58" i="1"/>
  <c r="BU58" i="1"/>
  <c r="AG51" i="1"/>
  <c r="AG49" i="1"/>
  <c r="AG50" i="1"/>
  <c r="W51" i="1" s="1"/>
  <c r="AG48" i="1"/>
  <c r="W49" i="1" s="1"/>
  <c r="AG52" i="1"/>
  <c r="AG54" i="1"/>
  <c r="AG55" i="1"/>
  <c r="AG53" i="1"/>
  <c r="AH94" i="1" l="1"/>
  <c r="AK51" i="1"/>
  <c r="AH92" i="1"/>
  <c r="AK49" i="1"/>
  <c r="BL49" i="1" s="1"/>
  <c r="W50" i="1"/>
  <c r="BJ29" i="1"/>
  <c r="BA29" i="1"/>
  <c r="BS29" i="1"/>
  <c r="AR29" i="1"/>
  <c r="BE29" i="1"/>
  <c r="AV29" i="1"/>
  <c r="BN29" i="1"/>
  <c r="AM29" i="1"/>
  <c r="BB29" i="1"/>
  <c r="BT29" i="1"/>
  <c r="AS29" i="1"/>
  <c r="BK29" i="1"/>
  <c r="BM29" i="1"/>
  <c r="AL29" i="1"/>
  <c r="BD29" i="1"/>
  <c r="AU29" i="1"/>
  <c r="BF29" i="1"/>
  <c r="AW29" i="1"/>
  <c r="BO29" i="1"/>
  <c r="AN29" i="1"/>
  <c r="BI29" i="1"/>
  <c r="AZ29" i="1"/>
  <c r="BR29" i="1"/>
  <c r="AQ29" i="1"/>
  <c r="BQ29" i="1"/>
  <c r="AP29" i="1"/>
  <c r="BH29" i="1"/>
  <c r="AY29" i="1"/>
  <c r="AX29" i="1"/>
  <c r="BP29" i="1"/>
  <c r="AO29" i="1"/>
  <c r="BG29" i="1"/>
  <c r="BL51" i="1" l="1"/>
  <c r="BU51" i="1"/>
  <c r="AT51" i="1"/>
  <c r="BC51" i="1"/>
  <c r="AT49" i="1"/>
  <c r="AK50" i="1"/>
  <c r="BG50" i="1" s="1"/>
  <c r="AH93" i="1"/>
  <c r="BS50" i="1" s="1"/>
  <c r="BC49" i="1"/>
  <c r="BG69" i="1"/>
  <c r="BG67" i="1"/>
  <c r="BG68" i="1"/>
  <c r="BG64" i="1"/>
  <c r="BG62" i="1"/>
  <c r="BG66" i="1"/>
  <c r="BG63" i="1"/>
  <c r="BG65" i="1"/>
  <c r="BG55" i="1"/>
  <c r="BG61" i="1"/>
  <c r="BG51" i="1"/>
  <c r="BG59" i="1"/>
  <c r="BG57" i="1"/>
  <c r="BG54" i="1"/>
  <c r="BG60" i="1"/>
  <c r="BG53" i="1"/>
  <c r="BG49" i="1"/>
  <c r="BG52" i="1"/>
  <c r="BG56" i="1"/>
  <c r="BG58" i="1"/>
  <c r="BH63" i="1"/>
  <c r="BH62" i="1"/>
  <c r="BH65" i="1"/>
  <c r="BH67" i="1"/>
  <c r="BH69" i="1"/>
  <c r="BH64" i="1"/>
  <c r="BH66" i="1"/>
  <c r="BH68" i="1"/>
  <c r="BH54" i="1"/>
  <c r="BH53" i="1"/>
  <c r="BH52" i="1"/>
  <c r="BH49" i="1"/>
  <c r="BH57" i="1"/>
  <c r="BH55" i="1"/>
  <c r="BH61" i="1"/>
  <c r="BH60" i="1"/>
  <c r="BH51" i="1"/>
  <c r="BH58" i="1"/>
  <c r="BH59" i="1"/>
  <c r="BH56" i="1"/>
  <c r="BD69" i="1"/>
  <c r="BD66" i="1"/>
  <c r="BD65" i="1"/>
  <c r="BD68" i="1"/>
  <c r="BD67" i="1"/>
  <c r="BD64" i="1"/>
  <c r="BD63" i="1"/>
  <c r="BD62" i="1"/>
  <c r="BD49" i="1"/>
  <c r="BD52" i="1"/>
  <c r="BD59" i="1"/>
  <c r="BD57" i="1"/>
  <c r="BD54" i="1"/>
  <c r="BD60" i="1"/>
  <c r="BD55" i="1"/>
  <c r="BD61" i="1"/>
  <c r="BD56" i="1"/>
  <c r="BD58" i="1"/>
  <c r="BD51" i="1"/>
  <c r="BD53" i="1"/>
  <c r="BK64" i="1"/>
  <c r="BK68" i="1"/>
  <c r="BK65" i="1"/>
  <c r="BK67" i="1"/>
  <c r="BK62" i="1"/>
  <c r="BK69" i="1"/>
  <c r="BK66" i="1"/>
  <c r="BK63" i="1"/>
  <c r="BK49" i="1"/>
  <c r="BK56" i="1"/>
  <c r="BK58" i="1"/>
  <c r="BK55" i="1"/>
  <c r="BK53" i="1"/>
  <c r="BK60" i="1"/>
  <c r="BK51" i="1"/>
  <c r="BK54" i="1"/>
  <c r="BK59" i="1"/>
  <c r="BK57" i="1"/>
  <c r="BK52" i="1"/>
  <c r="BK61" i="1"/>
  <c r="BI66" i="1"/>
  <c r="BI64" i="1"/>
  <c r="BI63" i="1"/>
  <c r="BI62" i="1"/>
  <c r="BI69" i="1"/>
  <c r="BI67" i="1"/>
  <c r="BI68" i="1"/>
  <c r="BI65" i="1"/>
  <c r="BI49" i="1"/>
  <c r="BI52" i="1"/>
  <c r="BI59" i="1"/>
  <c r="BI57" i="1"/>
  <c r="BI55" i="1"/>
  <c r="BI53" i="1"/>
  <c r="BI58" i="1"/>
  <c r="BI61" i="1"/>
  <c r="BI51" i="1"/>
  <c r="BI54" i="1"/>
  <c r="BI60" i="1"/>
  <c r="BI56" i="1"/>
  <c r="BF69" i="1"/>
  <c r="BF66" i="1"/>
  <c r="BF63" i="1"/>
  <c r="BF65" i="1"/>
  <c r="BF62" i="1"/>
  <c r="BF68" i="1"/>
  <c r="BF64" i="1"/>
  <c r="BF67" i="1"/>
  <c r="BF59" i="1"/>
  <c r="BF56" i="1"/>
  <c r="BF54" i="1"/>
  <c r="BF49" i="1"/>
  <c r="BF52" i="1"/>
  <c r="BF61" i="1"/>
  <c r="BF57" i="1"/>
  <c r="BF58" i="1"/>
  <c r="BF55" i="1"/>
  <c r="BF53" i="1"/>
  <c r="BF51" i="1"/>
  <c r="BF60" i="1"/>
  <c r="BE62" i="1"/>
  <c r="BE69" i="1"/>
  <c r="BE64" i="1"/>
  <c r="BE67" i="1"/>
  <c r="BE63" i="1"/>
  <c r="BE66" i="1"/>
  <c r="BE68" i="1"/>
  <c r="BE65" i="1"/>
  <c r="BE55" i="1"/>
  <c r="BE61" i="1"/>
  <c r="BE51" i="1"/>
  <c r="BE58" i="1"/>
  <c r="BE49" i="1"/>
  <c r="BE52" i="1"/>
  <c r="BE54" i="1"/>
  <c r="BE60" i="1"/>
  <c r="BE59" i="1"/>
  <c r="BE56" i="1"/>
  <c r="BE53" i="1"/>
  <c r="BE57" i="1"/>
  <c r="BJ64" i="1"/>
  <c r="BJ67" i="1"/>
  <c r="BJ63" i="1"/>
  <c r="BJ69" i="1"/>
  <c r="BJ66" i="1"/>
  <c r="BJ62" i="1"/>
  <c r="BJ68" i="1"/>
  <c r="BJ65" i="1"/>
  <c r="BJ54" i="1"/>
  <c r="BJ53" i="1"/>
  <c r="BJ57" i="1"/>
  <c r="BJ60" i="1"/>
  <c r="BJ55" i="1"/>
  <c r="BJ59" i="1"/>
  <c r="BJ56" i="1"/>
  <c r="BJ52" i="1"/>
  <c r="BJ61" i="1"/>
  <c r="BJ58" i="1"/>
  <c r="BJ49" i="1"/>
  <c r="BJ51" i="1"/>
  <c r="AQ62" i="1"/>
  <c r="AQ66" i="1"/>
  <c r="AQ63" i="1"/>
  <c r="AQ64" i="1"/>
  <c r="AQ65" i="1"/>
  <c r="AQ67" i="1"/>
  <c r="AQ68" i="1"/>
  <c r="AQ69" i="1"/>
  <c r="AQ55" i="1"/>
  <c r="AQ59" i="1"/>
  <c r="AQ53" i="1"/>
  <c r="AQ60" i="1"/>
  <c r="AQ61" i="1"/>
  <c r="AQ54" i="1"/>
  <c r="AQ52" i="1"/>
  <c r="AQ56" i="1"/>
  <c r="AQ57" i="1"/>
  <c r="AQ51" i="1"/>
  <c r="AQ49" i="1"/>
  <c r="AQ58" i="1"/>
  <c r="AN62" i="1"/>
  <c r="AN64" i="1"/>
  <c r="AN65" i="1"/>
  <c r="AN67" i="1"/>
  <c r="AN66" i="1"/>
  <c r="AN63" i="1"/>
  <c r="AN69" i="1"/>
  <c r="AN68" i="1"/>
  <c r="AN60" i="1"/>
  <c r="AN61" i="1"/>
  <c r="AN54" i="1"/>
  <c r="AN56" i="1"/>
  <c r="AN57" i="1"/>
  <c r="AN52" i="1"/>
  <c r="AN55" i="1"/>
  <c r="AN59" i="1"/>
  <c r="AN53" i="1"/>
  <c r="AN58" i="1"/>
  <c r="AN51" i="1"/>
  <c r="AN49" i="1"/>
  <c r="AU62" i="1"/>
  <c r="AU64" i="1"/>
  <c r="AU65" i="1"/>
  <c r="AU67" i="1"/>
  <c r="AU66" i="1"/>
  <c r="AU63" i="1"/>
  <c r="AU69" i="1"/>
  <c r="AU68" i="1"/>
  <c r="AU55" i="1"/>
  <c r="AU59" i="1"/>
  <c r="AU53" i="1"/>
  <c r="AU60" i="1"/>
  <c r="AU61" i="1"/>
  <c r="AU54" i="1"/>
  <c r="AU52" i="1"/>
  <c r="AU56" i="1"/>
  <c r="AU57" i="1"/>
  <c r="AU58" i="1"/>
  <c r="AU49" i="1"/>
  <c r="AU51" i="1"/>
  <c r="AM62" i="1"/>
  <c r="AM66" i="1"/>
  <c r="AM63" i="1"/>
  <c r="AM64" i="1"/>
  <c r="AM65" i="1"/>
  <c r="AM67" i="1"/>
  <c r="AM68" i="1"/>
  <c r="AM69" i="1"/>
  <c r="AM60" i="1"/>
  <c r="AM61" i="1"/>
  <c r="AM54" i="1"/>
  <c r="AM52" i="1"/>
  <c r="AM56" i="1"/>
  <c r="AM57" i="1"/>
  <c r="AM55" i="1"/>
  <c r="AM59" i="1"/>
  <c r="AM53" i="1"/>
  <c r="AM51" i="1"/>
  <c r="AM58" i="1"/>
  <c r="AM49" i="1"/>
  <c r="AR62" i="1"/>
  <c r="AR64" i="1"/>
  <c r="AR65" i="1"/>
  <c r="AR67" i="1"/>
  <c r="AR66" i="1"/>
  <c r="AR63" i="1"/>
  <c r="AR69" i="1"/>
  <c r="AR68" i="1"/>
  <c r="AR55" i="1"/>
  <c r="AR59" i="1"/>
  <c r="AR53" i="1"/>
  <c r="AR60" i="1"/>
  <c r="AR61" i="1"/>
  <c r="AR54" i="1"/>
  <c r="AR52" i="1"/>
  <c r="AR56" i="1"/>
  <c r="AR57" i="1"/>
  <c r="AR49" i="1"/>
  <c r="AR58" i="1"/>
  <c r="AR51" i="1"/>
  <c r="AO62" i="1"/>
  <c r="AO64" i="1"/>
  <c r="AO65" i="1"/>
  <c r="AO67" i="1"/>
  <c r="AO66" i="1"/>
  <c r="AO63" i="1"/>
  <c r="AO68" i="1"/>
  <c r="AO69" i="1"/>
  <c r="AO61" i="1"/>
  <c r="AO55" i="1"/>
  <c r="AO59" i="1"/>
  <c r="AO53" i="1"/>
  <c r="AO60" i="1"/>
  <c r="AO52" i="1"/>
  <c r="AO54" i="1"/>
  <c r="AO56" i="1"/>
  <c r="AO51" i="1"/>
  <c r="AO57" i="1"/>
  <c r="AO58" i="1"/>
  <c r="AO49" i="1"/>
  <c r="BO62" i="1"/>
  <c r="BO64" i="1"/>
  <c r="BO65" i="1"/>
  <c r="BO67" i="1"/>
  <c r="BO66" i="1"/>
  <c r="BO63" i="1"/>
  <c r="BO69" i="1"/>
  <c r="BO68" i="1"/>
  <c r="BO54" i="1"/>
  <c r="BO52" i="1"/>
  <c r="BO56" i="1"/>
  <c r="BO57" i="1"/>
  <c r="BO58" i="1"/>
  <c r="BO55" i="1"/>
  <c r="BO59" i="1"/>
  <c r="BO53" i="1"/>
  <c r="BO60" i="1"/>
  <c r="BO61" i="1"/>
  <c r="AS62" i="1"/>
  <c r="AS66" i="1"/>
  <c r="AS63" i="1"/>
  <c r="AS64" i="1"/>
  <c r="AS65" i="1"/>
  <c r="AS67" i="1"/>
  <c r="AS68" i="1"/>
  <c r="AS69" i="1"/>
  <c r="AS61" i="1"/>
  <c r="AS55" i="1"/>
  <c r="AS59" i="1"/>
  <c r="AS53" i="1"/>
  <c r="AS60" i="1"/>
  <c r="AS54" i="1"/>
  <c r="AS52" i="1"/>
  <c r="AS56" i="1"/>
  <c r="AS57" i="1"/>
  <c r="AS58" i="1"/>
  <c r="AS51" i="1"/>
  <c r="AS49" i="1"/>
  <c r="BN62" i="1"/>
  <c r="BN64" i="1"/>
  <c r="BN65" i="1"/>
  <c r="BN67" i="1"/>
  <c r="BN66" i="1"/>
  <c r="BN63" i="1"/>
  <c r="BN69" i="1"/>
  <c r="BN68" i="1"/>
  <c r="BN54" i="1"/>
  <c r="BN52" i="1"/>
  <c r="BN56" i="1"/>
  <c r="BN57" i="1"/>
  <c r="BN58" i="1"/>
  <c r="BN55" i="1"/>
  <c r="BN59" i="1"/>
  <c r="BN53" i="1"/>
  <c r="BN60" i="1"/>
  <c r="BN61" i="1"/>
  <c r="BN51" i="1"/>
  <c r="BN49" i="1"/>
  <c r="BS62" i="1"/>
  <c r="BS63" i="1"/>
  <c r="BS64" i="1"/>
  <c r="BS65" i="1"/>
  <c r="BS66" i="1"/>
  <c r="BS67" i="1"/>
  <c r="BS68" i="1"/>
  <c r="BS61" i="1"/>
  <c r="BS54" i="1"/>
  <c r="BS52" i="1"/>
  <c r="BS56" i="1"/>
  <c r="BS57" i="1"/>
  <c r="BS60" i="1"/>
  <c r="BS58" i="1"/>
  <c r="BS55" i="1"/>
  <c r="BS53" i="1"/>
  <c r="BS69" i="1"/>
  <c r="BS51" i="1"/>
  <c r="BS59" i="1"/>
  <c r="BP62" i="1"/>
  <c r="BP66" i="1"/>
  <c r="BP63" i="1"/>
  <c r="BP64" i="1"/>
  <c r="BP65" i="1"/>
  <c r="BP67" i="1"/>
  <c r="BP68" i="1"/>
  <c r="BP69" i="1"/>
  <c r="BP61" i="1"/>
  <c r="BP54" i="1"/>
  <c r="BP52" i="1"/>
  <c r="BP56" i="1"/>
  <c r="BP57" i="1"/>
  <c r="BP58" i="1"/>
  <c r="BP55" i="1"/>
  <c r="BP59" i="1"/>
  <c r="BP53" i="1"/>
  <c r="BP60" i="1"/>
  <c r="BP51" i="1"/>
  <c r="BP49" i="1"/>
  <c r="AZ62" i="1"/>
  <c r="AZ66" i="1"/>
  <c r="AZ63" i="1"/>
  <c r="AZ64" i="1"/>
  <c r="AZ65" i="1"/>
  <c r="AZ67" i="1"/>
  <c r="AZ68" i="1"/>
  <c r="AZ69" i="1"/>
  <c r="AZ54" i="1"/>
  <c r="AZ52" i="1"/>
  <c r="AZ56" i="1"/>
  <c r="AZ57" i="1"/>
  <c r="AZ58" i="1"/>
  <c r="AZ61" i="1"/>
  <c r="AZ55" i="1"/>
  <c r="AZ59" i="1"/>
  <c r="AZ53" i="1"/>
  <c r="AZ60" i="1"/>
  <c r="AZ51" i="1"/>
  <c r="AZ49" i="1"/>
  <c r="AW62" i="1"/>
  <c r="AW66" i="1"/>
  <c r="AW63" i="1"/>
  <c r="AW64" i="1"/>
  <c r="AW65" i="1"/>
  <c r="AW67" i="1"/>
  <c r="AW68" i="1"/>
  <c r="AW69" i="1"/>
  <c r="AW54" i="1"/>
  <c r="AW52" i="1"/>
  <c r="AW56" i="1"/>
  <c r="AW57" i="1"/>
  <c r="AW58" i="1"/>
  <c r="AW61" i="1"/>
  <c r="AW55" i="1"/>
  <c r="AW59" i="1"/>
  <c r="AW53" i="1"/>
  <c r="AW60" i="1"/>
  <c r="AW51" i="1"/>
  <c r="AW49" i="1"/>
  <c r="AL62" i="1"/>
  <c r="AL66" i="1"/>
  <c r="AL63" i="1"/>
  <c r="AL64" i="1"/>
  <c r="AL65" i="1"/>
  <c r="AL67" i="1"/>
  <c r="AL69" i="1"/>
  <c r="AL68" i="1"/>
  <c r="AL60" i="1"/>
  <c r="AL54" i="1"/>
  <c r="AL52" i="1"/>
  <c r="AL56" i="1"/>
  <c r="AL57" i="1"/>
  <c r="AL61" i="1"/>
  <c r="AL55" i="1"/>
  <c r="AL59" i="1"/>
  <c r="AL53" i="1"/>
  <c r="AL58" i="1"/>
  <c r="AL49" i="1"/>
  <c r="AL51" i="1"/>
  <c r="BT62" i="1"/>
  <c r="BT64" i="1"/>
  <c r="BT65" i="1"/>
  <c r="BT67" i="1"/>
  <c r="BT66" i="1"/>
  <c r="BT63" i="1"/>
  <c r="BT68" i="1"/>
  <c r="BT69" i="1"/>
  <c r="BT60" i="1"/>
  <c r="BT61" i="1"/>
  <c r="BT54" i="1"/>
  <c r="BT52" i="1"/>
  <c r="BT56" i="1"/>
  <c r="BT55" i="1"/>
  <c r="BT59" i="1"/>
  <c r="BT53" i="1"/>
  <c r="BT57" i="1"/>
  <c r="BT51" i="1"/>
  <c r="BT58" i="1"/>
  <c r="BT49" i="1"/>
  <c r="AV62" i="1"/>
  <c r="AV66" i="1"/>
  <c r="AV63" i="1"/>
  <c r="AV64" i="1"/>
  <c r="AV65" i="1"/>
  <c r="AV67" i="1"/>
  <c r="AV68" i="1"/>
  <c r="AV69" i="1"/>
  <c r="AV55" i="1"/>
  <c r="AV59" i="1"/>
  <c r="AV53" i="1"/>
  <c r="AV60" i="1"/>
  <c r="AV61" i="1"/>
  <c r="AV54" i="1"/>
  <c r="AV52" i="1"/>
  <c r="AV56" i="1"/>
  <c r="AV57" i="1"/>
  <c r="AV58" i="1"/>
  <c r="AV51" i="1"/>
  <c r="AV49" i="1"/>
  <c r="BA62" i="1"/>
  <c r="BA64" i="1"/>
  <c r="BA65" i="1"/>
  <c r="BA67" i="1"/>
  <c r="BA66" i="1"/>
  <c r="BA63" i="1"/>
  <c r="BA69" i="1"/>
  <c r="BA68" i="1"/>
  <c r="BA60" i="1"/>
  <c r="BA54" i="1"/>
  <c r="BA52" i="1"/>
  <c r="BA56" i="1"/>
  <c r="BA61" i="1"/>
  <c r="BA55" i="1"/>
  <c r="BA59" i="1"/>
  <c r="BA53" i="1"/>
  <c r="BA49" i="1"/>
  <c r="BA58" i="1"/>
  <c r="BA57" i="1"/>
  <c r="BA51" i="1"/>
  <c r="AY62" i="1"/>
  <c r="AY64" i="1"/>
  <c r="AY65" i="1"/>
  <c r="AY67" i="1"/>
  <c r="AY66" i="1"/>
  <c r="AY63" i="1"/>
  <c r="AY69" i="1"/>
  <c r="AY68" i="1"/>
  <c r="AY61" i="1"/>
  <c r="AY54" i="1"/>
  <c r="AY52" i="1"/>
  <c r="AY56" i="1"/>
  <c r="AY57" i="1"/>
  <c r="AY58" i="1"/>
  <c r="AY55" i="1"/>
  <c r="AY59" i="1"/>
  <c r="AY53" i="1"/>
  <c r="AY60" i="1"/>
  <c r="AY51" i="1"/>
  <c r="AY49" i="1"/>
  <c r="BR62" i="1"/>
  <c r="BR63" i="1"/>
  <c r="BR64" i="1"/>
  <c r="BR65" i="1"/>
  <c r="BR66" i="1"/>
  <c r="BR67" i="1"/>
  <c r="BR49" i="1"/>
  <c r="BR68" i="1"/>
  <c r="BR60" i="1"/>
  <c r="BR58" i="1"/>
  <c r="BR61" i="1"/>
  <c r="BR56" i="1"/>
  <c r="BR52" i="1"/>
  <c r="BR53" i="1"/>
  <c r="BR54" i="1"/>
  <c r="BR59" i="1"/>
  <c r="BR55" i="1"/>
  <c r="BR57" i="1"/>
  <c r="BR69" i="1"/>
  <c r="BR51" i="1"/>
  <c r="AP62" i="1"/>
  <c r="AP66" i="1"/>
  <c r="AP63" i="1"/>
  <c r="AP64" i="1"/>
  <c r="AP65" i="1"/>
  <c r="AP67" i="1"/>
  <c r="AP69" i="1"/>
  <c r="AP68" i="1"/>
  <c r="AP55" i="1"/>
  <c r="AP59" i="1"/>
  <c r="AP53" i="1"/>
  <c r="AP60" i="1"/>
  <c r="AP54" i="1"/>
  <c r="AP52" i="1"/>
  <c r="AP56" i="1"/>
  <c r="AP57" i="1"/>
  <c r="AP61" i="1"/>
  <c r="AP58" i="1"/>
  <c r="AP51" i="1"/>
  <c r="AP49" i="1"/>
  <c r="AX62" i="1"/>
  <c r="AX64" i="1"/>
  <c r="AX65" i="1"/>
  <c r="AX67" i="1"/>
  <c r="AX66" i="1"/>
  <c r="AX63" i="1"/>
  <c r="AX68" i="1"/>
  <c r="AX69" i="1"/>
  <c r="AX61" i="1"/>
  <c r="AX54" i="1"/>
  <c r="AX52" i="1"/>
  <c r="AX56" i="1"/>
  <c r="AX57" i="1"/>
  <c r="AX58" i="1"/>
  <c r="AX55" i="1"/>
  <c r="AX59" i="1"/>
  <c r="AX53" i="1"/>
  <c r="AX60" i="1"/>
  <c r="AX51" i="1"/>
  <c r="AX49" i="1"/>
  <c r="BQ62" i="1"/>
  <c r="BQ64" i="1"/>
  <c r="BQ65" i="1"/>
  <c r="BQ67" i="1"/>
  <c r="BQ66" i="1"/>
  <c r="BQ63" i="1"/>
  <c r="BQ69" i="1"/>
  <c r="BQ68" i="1"/>
  <c r="BQ60" i="1"/>
  <c r="BQ54" i="1"/>
  <c r="BQ52" i="1"/>
  <c r="BQ56" i="1"/>
  <c r="BQ61" i="1"/>
  <c r="BQ55" i="1"/>
  <c r="BQ59" i="1"/>
  <c r="BQ53" i="1"/>
  <c r="BQ57" i="1"/>
  <c r="BQ58" i="1"/>
  <c r="BQ51" i="1"/>
  <c r="BM62" i="1"/>
  <c r="BM66" i="1"/>
  <c r="BM63" i="1"/>
  <c r="BM64" i="1"/>
  <c r="BM65" i="1"/>
  <c r="BM67" i="1"/>
  <c r="BM68" i="1"/>
  <c r="BM69" i="1"/>
  <c r="BM54" i="1"/>
  <c r="BM52" i="1"/>
  <c r="BM56" i="1"/>
  <c r="BM57" i="1"/>
  <c r="BM58" i="1"/>
  <c r="BM61" i="1"/>
  <c r="BM55" i="1"/>
  <c r="BM59" i="1"/>
  <c r="BM53" i="1"/>
  <c r="BM60" i="1"/>
  <c r="BM51" i="1"/>
  <c r="BB62" i="1"/>
  <c r="BB66" i="1"/>
  <c r="BB63" i="1"/>
  <c r="BB64" i="1"/>
  <c r="BB65" i="1"/>
  <c r="BB67" i="1"/>
  <c r="BB68" i="1"/>
  <c r="BB69" i="1"/>
  <c r="BB60" i="1"/>
  <c r="BB61" i="1"/>
  <c r="BB54" i="1"/>
  <c r="BB52" i="1"/>
  <c r="BB56" i="1"/>
  <c r="BB57" i="1"/>
  <c r="BB55" i="1"/>
  <c r="BB59" i="1"/>
  <c r="BB53" i="1"/>
  <c r="BB49" i="1"/>
  <c r="BB51" i="1"/>
  <c r="BB58" i="1"/>
  <c r="BS49" i="1"/>
  <c r="AR50" i="1" l="1"/>
  <c r="AW50" i="1"/>
  <c r="AZ50" i="1"/>
  <c r="AO50" i="1"/>
  <c r="BE50" i="1"/>
  <c r="BH50" i="1"/>
  <c r="AX50" i="1"/>
  <c r="AY50" i="1"/>
  <c r="BB50" i="1"/>
  <c r="BA50" i="1"/>
  <c r="BO50" i="1"/>
  <c r="AP50" i="1"/>
  <c r="AV50" i="1"/>
  <c r="BT50" i="1"/>
  <c r="AL50" i="1"/>
  <c r="BP50" i="1"/>
  <c r="BN50" i="1"/>
  <c r="AS50" i="1"/>
  <c r="AU50" i="1"/>
  <c r="AN50" i="1"/>
  <c r="AQ50" i="1"/>
  <c r="BJ50" i="1"/>
  <c r="BK50" i="1"/>
  <c r="AM50" i="1"/>
  <c r="BD50" i="1"/>
  <c r="BR50" i="1"/>
  <c r="BF50" i="1"/>
  <c r="BI50" i="1"/>
  <c r="BU50" i="1"/>
  <c r="BL50" i="1"/>
  <c r="AT50" i="1"/>
  <c r="BC50" i="1"/>
  <c r="W39" i="1"/>
  <c r="W48" i="1" l="1"/>
  <c r="W46" i="1"/>
  <c r="W35" i="1"/>
  <c r="W33" i="1"/>
  <c r="W44" i="1"/>
  <c r="W42" i="1"/>
  <c r="W40" i="1"/>
  <c r="W31" i="1"/>
  <c r="W43" i="1"/>
  <c r="W47" i="1"/>
  <c r="W45" i="1"/>
  <c r="W41" i="1"/>
  <c r="W38" i="1"/>
  <c r="W37" i="1"/>
  <c r="W36" i="1"/>
  <c r="W34" i="1"/>
  <c r="W32" i="1"/>
  <c r="AA47" i="1" l="1"/>
  <c r="AA48" i="1"/>
  <c r="W30" i="1"/>
  <c r="AK30" i="1" s="1"/>
  <c r="M23" i="1"/>
  <c r="M25" i="1" s="1"/>
  <c r="AA30" i="1"/>
  <c r="M22" i="1"/>
  <c r="AA66" i="1"/>
  <c r="AA62" i="1"/>
  <c r="AA65" i="1"/>
  <c r="AA64" i="1"/>
  <c r="AA63" i="1"/>
  <c r="AA67" i="1"/>
  <c r="AA69" i="1"/>
  <c r="AA56" i="1"/>
  <c r="AA50" i="1"/>
  <c r="AA51" i="1"/>
  <c r="BO51" i="1" s="1"/>
  <c r="AA55" i="1"/>
  <c r="AA59" i="1"/>
  <c r="AA68" i="1"/>
  <c r="AA54" i="1"/>
  <c r="AA61" i="1"/>
  <c r="AA58" i="1"/>
  <c r="AA53" i="1"/>
  <c r="AA57" i="1"/>
  <c r="AA49" i="1"/>
  <c r="AA60" i="1"/>
  <c r="AA52" i="1"/>
  <c r="AK46" i="1"/>
  <c r="AA46" i="1"/>
  <c r="AK45" i="1"/>
  <c r="AA45" i="1"/>
  <c r="AK44" i="1"/>
  <c r="AA44" i="1"/>
  <c r="AK43" i="1"/>
  <c r="AA43" i="1"/>
  <c r="AK42" i="1"/>
  <c r="AA42" i="1"/>
  <c r="AK41" i="1"/>
  <c r="AA41" i="1"/>
  <c r="AK40" i="1"/>
  <c r="AA40" i="1"/>
  <c r="AK39" i="1"/>
  <c r="AA39" i="1"/>
  <c r="AK38" i="1"/>
  <c r="AA38" i="1"/>
  <c r="AA37" i="1"/>
  <c r="AA36" i="1"/>
  <c r="AK35" i="1"/>
  <c r="AA35" i="1"/>
  <c r="AK34" i="1"/>
  <c r="AA34" i="1"/>
  <c r="AK33" i="1"/>
  <c r="AA33" i="1"/>
  <c r="AA32" i="1"/>
  <c r="AA31" i="1"/>
  <c r="AK48" i="1"/>
  <c r="AK47" i="1"/>
  <c r="BM50" i="1" l="1"/>
  <c r="BQ50" i="1"/>
  <c r="BM49" i="1"/>
  <c r="BQ49" i="1"/>
  <c r="BO49" i="1"/>
  <c r="BU49" i="1"/>
  <c r="AL34" i="1"/>
  <c r="BE34" i="1"/>
  <c r="BI34" i="1"/>
  <c r="BH34" i="1"/>
  <c r="BF34" i="1"/>
  <c r="BJ34" i="1"/>
  <c r="BD34" i="1"/>
  <c r="BL34" i="1"/>
  <c r="BG34" i="1"/>
  <c r="BK34" i="1"/>
  <c r="BE38" i="1"/>
  <c r="BI38" i="1"/>
  <c r="BD38" i="1"/>
  <c r="BL38" i="1"/>
  <c r="BF38" i="1"/>
  <c r="BJ38" i="1"/>
  <c r="BH38" i="1"/>
  <c r="BG38" i="1"/>
  <c r="BK38" i="1"/>
  <c r="BG40" i="1"/>
  <c r="BK40" i="1"/>
  <c r="BD40" i="1"/>
  <c r="BH40" i="1"/>
  <c r="BL40" i="1"/>
  <c r="BF40" i="1"/>
  <c r="BJ40" i="1"/>
  <c r="BE40" i="1"/>
  <c r="BI40" i="1"/>
  <c r="BE42" i="1"/>
  <c r="BI42" i="1"/>
  <c r="BD42" i="1"/>
  <c r="BF42" i="1"/>
  <c r="BJ42" i="1"/>
  <c r="BH42" i="1"/>
  <c r="BL42" i="1"/>
  <c r="BG42" i="1"/>
  <c r="BK42" i="1"/>
  <c r="BG44" i="1"/>
  <c r="BK44" i="1"/>
  <c r="BF44" i="1"/>
  <c r="BD44" i="1"/>
  <c r="BH44" i="1"/>
  <c r="BL44" i="1"/>
  <c r="BJ44" i="1"/>
  <c r="BE44" i="1"/>
  <c r="BI44" i="1"/>
  <c r="BE46" i="1"/>
  <c r="BI46" i="1"/>
  <c r="BD46" i="1"/>
  <c r="BL46" i="1"/>
  <c r="BF46" i="1"/>
  <c r="BJ46" i="1"/>
  <c r="BH46" i="1"/>
  <c r="BG46" i="1"/>
  <c r="BK46" i="1"/>
  <c r="BD47" i="1"/>
  <c r="BH47" i="1"/>
  <c r="BL47" i="1"/>
  <c r="BE47" i="1"/>
  <c r="BI47" i="1"/>
  <c r="BG47" i="1"/>
  <c r="BK47" i="1"/>
  <c r="BF47" i="1"/>
  <c r="BJ47" i="1"/>
  <c r="AL30" i="1"/>
  <c r="BE30" i="1"/>
  <c r="BJ30" i="1"/>
  <c r="BI30" i="1"/>
  <c r="BF30" i="1"/>
  <c r="BK30" i="1"/>
  <c r="BD30" i="1"/>
  <c r="BH30" i="1"/>
  <c r="BG30" i="1"/>
  <c r="BL30" i="1"/>
  <c r="BF33" i="1"/>
  <c r="BJ33" i="1"/>
  <c r="BI33" i="1"/>
  <c r="BG33" i="1"/>
  <c r="BK33" i="1"/>
  <c r="BE33" i="1"/>
  <c r="BD33" i="1"/>
  <c r="BH33" i="1"/>
  <c r="BL33" i="1"/>
  <c r="BD39" i="1"/>
  <c r="BH39" i="1"/>
  <c r="BL39" i="1"/>
  <c r="BK39" i="1"/>
  <c r="BE39" i="1"/>
  <c r="BI39" i="1"/>
  <c r="BG39" i="1"/>
  <c r="BF39" i="1"/>
  <c r="BJ39" i="1"/>
  <c r="BD43" i="1"/>
  <c r="BH43" i="1"/>
  <c r="BL43" i="1"/>
  <c r="BG43" i="1"/>
  <c r="BE43" i="1"/>
  <c r="BI43" i="1"/>
  <c r="BK43" i="1"/>
  <c r="BF43" i="1"/>
  <c r="BJ43" i="1"/>
  <c r="AL48" i="1"/>
  <c r="BG48" i="1"/>
  <c r="BK48" i="1"/>
  <c r="BF48" i="1"/>
  <c r="BD48" i="1"/>
  <c r="BH48" i="1"/>
  <c r="BL48" i="1"/>
  <c r="BJ48" i="1"/>
  <c r="BE48" i="1"/>
  <c r="BI48" i="1"/>
  <c r="BD35" i="1"/>
  <c r="BH35" i="1"/>
  <c r="BL35" i="1"/>
  <c r="BG35" i="1"/>
  <c r="BE35" i="1"/>
  <c r="BI35" i="1"/>
  <c r="BK35" i="1"/>
  <c r="BF35" i="1"/>
  <c r="BJ35" i="1"/>
  <c r="BF41" i="1"/>
  <c r="BJ41" i="1"/>
  <c r="BE41" i="1"/>
  <c r="BG41" i="1"/>
  <c r="BK41" i="1"/>
  <c r="BI41" i="1"/>
  <c r="BD41" i="1"/>
  <c r="BH41" i="1"/>
  <c r="BL41" i="1"/>
  <c r="AL45" i="1"/>
  <c r="BF45" i="1"/>
  <c r="BJ45" i="1"/>
  <c r="BE45" i="1"/>
  <c r="BG45" i="1"/>
  <c r="BK45" i="1"/>
  <c r="BI45" i="1"/>
  <c r="BD45" i="1"/>
  <c r="BH45" i="1"/>
  <c r="BL45" i="1"/>
  <c r="BC34" i="1"/>
  <c r="AT34" i="1"/>
  <c r="BC46" i="1"/>
  <c r="AT46" i="1"/>
  <c r="AT44" i="1"/>
  <c r="BC44" i="1"/>
  <c r="BC42" i="1"/>
  <c r="AT42" i="1"/>
  <c r="BC48" i="1"/>
  <c r="AT48" i="1"/>
  <c r="BS47" i="1"/>
  <c r="BC47" i="1"/>
  <c r="AT47" i="1"/>
  <c r="BN43" i="1"/>
  <c r="BC43" i="1"/>
  <c r="AT43" i="1"/>
  <c r="BS45" i="1"/>
  <c r="BC45" i="1"/>
  <c r="AT45" i="1"/>
  <c r="BC38" i="1"/>
  <c r="AT38" i="1"/>
  <c r="BC30" i="1"/>
  <c r="AT30" i="1"/>
  <c r="BC33" i="1"/>
  <c r="AT33" i="1"/>
  <c r="BC35" i="1"/>
  <c r="AT35" i="1"/>
  <c r="BS41" i="1"/>
  <c r="AT41" i="1"/>
  <c r="BC41" i="1"/>
  <c r="BN39" i="1"/>
  <c r="BC39" i="1"/>
  <c r="AT39" i="1"/>
  <c r="BC40" i="1"/>
  <c r="AT40" i="1"/>
  <c r="AK36" i="1"/>
  <c r="AU47" i="1"/>
  <c r="AK31" i="1"/>
  <c r="AR47" i="1"/>
  <c r="AQ47" i="1"/>
  <c r="AN47" i="1"/>
  <c r="AO47" i="1"/>
  <c r="AS47" i="1"/>
  <c r="AW47" i="1"/>
  <c r="AZ47" i="1"/>
  <c r="BB47" i="1"/>
  <c r="AM47" i="1"/>
  <c r="AP47" i="1"/>
  <c r="AL47" i="1"/>
  <c r="AV47" i="1"/>
  <c r="AY47" i="1"/>
  <c r="AX47" i="1"/>
  <c r="BA47" i="1"/>
  <c r="AN43" i="1"/>
  <c r="AZ39" i="1"/>
  <c r="BO47" i="1"/>
  <c r="AZ41" i="1"/>
  <c r="BR41" i="1"/>
  <c r="AO43" i="1"/>
  <c r="BA43" i="1"/>
  <c r="AR39" i="1"/>
  <c r="AU43" i="1"/>
  <c r="AL39" i="1"/>
  <c r="AY43" i="1"/>
  <c r="AS39" i="1"/>
  <c r="AW39" i="1"/>
  <c r="AK32" i="1"/>
  <c r="BP45" i="1"/>
  <c r="BB45" i="1"/>
  <c r="AO41" i="1"/>
  <c r="BA41" i="1"/>
  <c r="AS43" i="1"/>
  <c r="AR43" i="1"/>
  <c r="AM43" i="1"/>
  <c r="BT43" i="1"/>
  <c r="BO43" i="1"/>
  <c r="BM41" i="1"/>
  <c r="BM43" i="1"/>
  <c r="AZ43" i="1"/>
  <c r="BB43" i="1"/>
  <c r="AL43" i="1"/>
  <c r="AW43" i="1"/>
  <c r="BP43" i="1"/>
  <c r="BR43" i="1"/>
  <c r="BQ43" i="1"/>
  <c r="AR41" i="1"/>
  <c r="AP43" i="1"/>
  <c r="AV43" i="1"/>
  <c r="AX43" i="1"/>
  <c r="AQ43" i="1"/>
  <c r="BU43" i="1"/>
  <c r="BS43" i="1"/>
  <c r="BQ47" i="1"/>
  <c r="AM45" i="1"/>
  <c r="BM47" i="1"/>
  <c r="BR45" i="1"/>
  <c r="AR45" i="1"/>
  <c r="AV45" i="1"/>
  <c r="BN47" i="1"/>
  <c r="AP45" i="1"/>
  <c r="AS45" i="1"/>
  <c r="AX45" i="1"/>
  <c r="BA45" i="1"/>
  <c r="BT47" i="1"/>
  <c r="BM45" i="1"/>
  <c r="BT45" i="1"/>
  <c r="BN45" i="1"/>
  <c r="AN45" i="1"/>
  <c r="AY45" i="1"/>
  <c r="AW45" i="1"/>
  <c r="BQ45" i="1"/>
  <c r="BO45" i="1"/>
  <c r="AO45" i="1"/>
  <c r="AZ45" i="1"/>
  <c r="AU45" i="1"/>
  <c r="AQ45" i="1"/>
  <c r="BU47" i="1"/>
  <c r="BR47" i="1"/>
  <c r="BU45" i="1"/>
  <c r="BP47" i="1"/>
  <c r="BQ39" i="1"/>
  <c r="AL41" i="1"/>
  <c r="AP41" i="1"/>
  <c r="AY41" i="1"/>
  <c r="AX41" i="1"/>
  <c r="AM41" i="1"/>
  <c r="AO39" i="1"/>
  <c r="AU39" i="1"/>
  <c r="AY39" i="1"/>
  <c r="AN39" i="1"/>
  <c r="BA39" i="1"/>
  <c r="BQ41" i="1"/>
  <c r="BO41" i="1"/>
  <c r="BT39" i="1"/>
  <c r="BO39" i="1"/>
  <c r="BM39" i="1"/>
  <c r="AV41" i="1"/>
  <c r="AU41" i="1"/>
  <c r="AN41" i="1"/>
  <c r="AW41" i="1"/>
  <c r="AV39" i="1"/>
  <c r="BB39" i="1"/>
  <c r="AQ39" i="1"/>
  <c r="BU41" i="1"/>
  <c r="BP41" i="1"/>
  <c r="BN41" i="1"/>
  <c r="BP39" i="1"/>
  <c r="BR39" i="1"/>
  <c r="AS41" i="1"/>
  <c r="BB41" i="1"/>
  <c r="AQ41" i="1"/>
  <c r="AP39" i="1"/>
  <c r="AX39" i="1"/>
  <c r="AM39" i="1"/>
  <c r="BT41" i="1"/>
  <c r="BU39" i="1"/>
  <c r="BS39" i="1"/>
  <c r="BN33" i="1"/>
  <c r="BR33" i="1"/>
  <c r="BO33" i="1"/>
  <c r="BS33" i="1"/>
  <c r="BP33" i="1"/>
  <c r="BQ33" i="1"/>
  <c r="BT33" i="1"/>
  <c r="BM33" i="1"/>
  <c r="BU33" i="1"/>
  <c r="BN48" i="1"/>
  <c r="BR48" i="1"/>
  <c r="BP48" i="1"/>
  <c r="BU48" i="1"/>
  <c r="BQ48" i="1"/>
  <c r="BS48" i="1"/>
  <c r="BM48" i="1"/>
  <c r="BO48" i="1"/>
  <c r="BT48" i="1"/>
  <c r="BN30" i="1"/>
  <c r="BR30" i="1"/>
  <c r="BO30" i="1"/>
  <c r="BS30" i="1"/>
  <c r="BP30" i="1"/>
  <c r="BQ30" i="1"/>
  <c r="BT30" i="1"/>
  <c r="BU30" i="1"/>
  <c r="BM30" i="1"/>
  <c r="BN38" i="1"/>
  <c r="BR38" i="1"/>
  <c r="BO38" i="1"/>
  <c r="BS38" i="1"/>
  <c r="BP38" i="1"/>
  <c r="BQ38" i="1"/>
  <c r="BT38" i="1"/>
  <c r="BM38" i="1"/>
  <c r="BU38" i="1"/>
  <c r="BN35" i="1"/>
  <c r="BR35" i="1"/>
  <c r="BM35" i="1"/>
  <c r="BO35" i="1"/>
  <c r="BS35" i="1"/>
  <c r="BP35" i="1"/>
  <c r="BQ35" i="1"/>
  <c r="BT35" i="1"/>
  <c r="BU35" i="1"/>
  <c r="BN40" i="1"/>
  <c r="BR40" i="1"/>
  <c r="BO40" i="1"/>
  <c r="BS40" i="1"/>
  <c r="BP40" i="1"/>
  <c r="BQ40" i="1"/>
  <c r="BT40" i="1"/>
  <c r="BU40" i="1"/>
  <c r="BM40" i="1"/>
  <c r="BN44" i="1"/>
  <c r="BR44" i="1"/>
  <c r="BO44" i="1"/>
  <c r="BP44" i="1"/>
  <c r="BU44" i="1"/>
  <c r="BQ44" i="1"/>
  <c r="BS44" i="1"/>
  <c r="BM44" i="1"/>
  <c r="BT44" i="1"/>
  <c r="BN42" i="1"/>
  <c r="BR42" i="1"/>
  <c r="BO42" i="1"/>
  <c r="BS42" i="1"/>
  <c r="BP42" i="1"/>
  <c r="BQ42" i="1"/>
  <c r="BM42" i="1"/>
  <c r="BT42" i="1"/>
  <c r="BU42" i="1"/>
  <c r="BN46" i="1"/>
  <c r="BR46" i="1"/>
  <c r="BP46" i="1"/>
  <c r="BU46" i="1"/>
  <c r="BM46" i="1"/>
  <c r="BQ46" i="1"/>
  <c r="BS46" i="1"/>
  <c r="BO46" i="1"/>
  <c r="BT46" i="1"/>
  <c r="BB38" i="1"/>
  <c r="AV38" i="1"/>
  <c r="AQ38" i="1"/>
  <c r="AO38" i="1"/>
  <c r="AL38" i="1"/>
  <c r="AZ38" i="1"/>
  <c r="AY38" i="1"/>
  <c r="AN38" i="1"/>
  <c r="AW38" i="1"/>
  <c r="AU38" i="1"/>
  <c r="AX38" i="1"/>
  <c r="AM38" i="1"/>
  <c r="AS38" i="1"/>
  <c r="AP38" i="1"/>
  <c r="AR38" i="1"/>
  <c r="BA38" i="1"/>
  <c r="BB30" i="1"/>
  <c r="AZ30" i="1"/>
  <c r="BA30" i="1"/>
  <c r="AU30" i="1"/>
  <c r="AS30" i="1"/>
  <c r="AX30" i="1"/>
  <c r="AY30" i="1"/>
  <c r="AV30" i="1"/>
  <c r="AW30" i="1"/>
  <c r="AP30" i="1"/>
  <c r="AM30" i="1"/>
  <c r="AN30" i="1"/>
  <c r="AO30" i="1"/>
  <c r="AQ30" i="1"/>
  <c r="AR30" i="1"/>
  <c r="AK37" i="1"/>
  <c r="AY35" i="1"/>
  <c r="AW35" i="1"/>
  <c r="BB35" i="1"/>
  <c r="AM35" i="1"/>
  <c r="AQ35" i="1"/>
  <c r="AL35" i="1"/>
  <c r="AN35" i="1"/>
  <c r="AX35" i="1"/>
  <c r="AR35" i="1"/>
  <c r="AZ35" i="1"/>
  <c r="AO35" i="1"/>
  <c r="AV35" i="1"/>
  <c r="BA35" i="1"/>
  <c r="AU35" i="1"/>
  <c r="AP35" i="1"/>
  <c r="AS35" i="1"/>
  <c r="AW40" i="1"/>
  <c r="BA40" i="1"/>
  <c r="AU40" i="1"/>
  <c r="AM40" i="1"/>
  <c r="AQ40" i="1"/>
  <c r="AN40" i="1"/>
  <c r="AR40" i="1"/>
  <c r="AX40" i="1"/>
  <c r="BB40" i="1"/>
  <c r="AY40" i="1"/>
  <c r="AV40" i="1"/>
  <c r="AZ40" i="1"/>
  <c r="AP40" i="1"/>
  <c r="AO40" i="1"/>
  <c r="AS40" i="1"/>
  <c r="AL40" i="1"/>
  <c r="AW44" i="1"/>
  <c r="BA44" i="1"/>
  <c r="AU44" i="1"/>
  <c r="AM44" i="1"/>
  <c r="AQ44" i="1"/>
  <c r="AX44" i="1"/>
  <c r="BB44" i="1"/>
  <c r="AY44" i="1"/>
  <c r="AV44" i="1"/>
  <c r="AZ44" i="1"/>
  <c r="AP44" i="1"/>
  <c r="AL44" i="1"/>
  <c r="AR44" i="1"/>
  <c r="AO44" i="1"/>
  <c r="AN44" i="1"/>
  <c r="AS44" i="1"/>
  <c r="AW42" i="1"/>
  <c r="BA42" i="1"/>
  <c r="AM42" i="1"/>
  <c r="AQ42" i="1"/>
  <c r="AR42" i="1"/>
  <c r="AX42" i="1"/>
  <c r="BB42" i="1"/>
  <c r="AN42" i="1"/>
  <c r="AY42" i="1"/>
  <c r="AU42" i="1"/>
  <c r="AV42" i="1"/>
  <c r="AZ42" i="1"/>
  <c r="AS42" i="1"/>
  <c r="AL42" i="1"/>
  <c r="AP42" i="1"/>
  <c r="AO42" i="1"/>
  <c r="AW46" i="1"/>
  <c r="BA46" i="1"/>
  <c r="AM46" i="1"/>
  <c r="AQ46" i="1"/>
  <c r="AX46" i="1"/>
  <c r="BB46" i="1"/>
  <c r="AY46" i="1"/>
  <c r="AU46" i="1"/>
  <c r="AV46" i="1"/>
  <c r="AZ46" i="1"/>
  <c r="AP46" i="1"/>
  <c r="AR46" i="1"/>
  <c r="AL46" i="1"/>
  <c r="AO46" i="1"/>
  <c r="AN46" i="1"/>
  <c r="AS46" i="1"/>
  <c r="AW48" i="1"/>
  <c r="BA48" i="1"/>
  <c r="AM48" i="1"/>
  <c r="AQ48" i="1"/>
  <c r="AX48" i="1"/>
  <c r="BB48" i="1"/>
  <c r="AY48" i="1"/>
  <c r="AU48" i="1"/>
  <c r="AV48" i="1"/>
  <c r="AZ48" i="1"/>
  <c r="AP48" i="1"/>
  <c r="AR48" i="1"/>
  <c r="AN48" i="1"/>
  <c r="AS48" i="1"/>
  <c r="AO48" i="1"/>
  <c r="AY33" i="1"/>
  <c r="AW33" i="1"/>
  <c r="BB33" i="1"/>
  <c r="AM33" i="1"/>
  <c r="AQ33" i="1"/>
  <c r="AN33" i="1"/>
  <c r="AR33" i="1"/>
  <c r="AX33" i="1"/>
  <c r="AU33" i="1"/>
  <c r="AZ33" i="1"/>
  <c r="AO33" i="1"/>
  <c r="AS33" i="1"/>
  <c r="AV33" i="1"/>
  <c r="BA33" i="1"/>
  <c r="AP33" i="1"/>
  <c r="AL33" i="1"/>
  <c r="BG36" i="1" l="1"/>
  <c r="BK36" i="1"/>
  <c r="BF36" i="1"/>
  <c r="BD36" i="1"/>
  <c r="BH36" i="1"/>
  <c r="BL36" i="1"/>
  <c r="BJ36" i="1"/>
  <c r="BE36" i="1"/>
  <c r="BI36" i="1"/>
  <c r="BG32" i="1"/>
  <c r="BK32" i="1"/>
  <c r="BD32" i="1"/>
  <c r="BH32" i="1"/>
  <c r="BL32" i="1"/>
  <c r="BF32" i="1"/>
  <c r="BJ32" i="1"/>
  <c r="BE32" i="1"/>
  <c r="BI32" i="1"/>
  <c r="BF37" i="1"/>
  <c r="BJ37" i="1"/>
  <c r="BE37" i="1"/>
  <c r="BG37" i="1"/>
  <c r="BK37" i="1"/>
  <c r="BI37" i="1"/>
  <c r="BD37" i="1"/>
  <c r="BH37" i="1"/>
  <c r="BL37" i="1"/>
  <c r="BD31" i="1"/>
  <c r="BH31" i="1"/>
  <c r="BL31" i="1"/>
  <c r="BK31" i="1"/>
  <c r="BE31" i="1"/>
  <c r="BI31" i="1"/>
  <c r="BG31" i="1"/>
  <c r="BF31" i="1"/>
  <c r="BJ31" i="1"/>
  <c r="BS32" i="1"/>
  <c r="AT32" i="1"/>
  <c r="BC32" i="1"/>
  <c r="AT37" i="1"/>
  <c r="BC37" i="1"/>
  <c r="BO31" i="1"/>
  <c r="BC31" i="1"/>
  <c r="AT31" i="1"/>
  <c r="BC36" i="1"/>
  <c r="AT36" i="1"/>
  <c r="BN31" i="1"/>
  <c r="BS36" i="1"/>
  <c r="BT36" i="1"/>
  <c r="AW36" i="1"/>
  <c r="AO36" i="1"/>
  <c r="BB36" i="1"/>
  <c r="AR36" i="1"/>
  <c r="BA36" i="1"/>
  <c r="AN36" i="1"/>
  <c r="BR36" i="1"/>
  <c r="AP36" i="1"/>
  <c r="BO36" i="1"/>
  <c r="BQ36" i="1"/>
  <c r="BN36" i="1"/>
  <c r="BP36" i="1"/>
  <c r="BU36" i="1"/>
  <c r="AU36" i="1"/>
  <c r="AV36" i="1"/>
  <c r="AM36" i="1"/>
  <c r="AQ36" i="1"/>
  <c r="AS36" i="1"/>
  <c r="AZ36" i="1"/>
  <c r="BM36" i="1"/>
  <c r="AL36" i="1"/>
  <c r="AY36" i="1"/>
  <c r="AX36" i="1"/>
  <c r="AM31" i="1"/>
  <c r="AR31" i="1"/>
  <c r="BS31" i="1"/>
  <c r="AP31" i="1"/>
  <c r="AS31" i="1"/>
  <c r="BU31" i="1"/>
  <c r="BA31" i="1"/>
  <c r="AZ31" i="1"/>
  <c r="AL31" i="1"/>
  <c r="AW31" i="1"/>
  <c r="AY31" i="1"/>
  <c r="BQ31" i="1"/>
  <c r="BM31" i="1"/>
  <c r="AV31" i="1"/>
  <c r="AX31" i="1"/>
  <c r="AQ31" i="1"/>
  <c r="BP31" i="1"/>
  <c r="BR31" i="1"/>
  <c r="AU31" i="1"/>
  <c r="AO31" i="1"/>
  <c r="AN31" i="1"/>
  <c r="BB31" i="1"/>
  <c r="BT31" i="1"/>
  <c r="AP32" i="1"/>
  <c r="AY32" i="1"/>
  <c r="BQ32" i="1"/>
  <c r="BR32" i="1"/>
  <c r="AS32" i="1"/>
  <c r="AN32" i="1"/>
  <c r="AW32" i="1"/>
  <c r="AO32" i="1"/>
  <c r="BB32" i="1"/>
  <c r="AV32" i="1"/>
  <c r="BM32" i="1"/>
  <c r="BO32" i="1"/>
  <c r="AM32" i="1"/>
  <c r="AL32" i="1"/>
  <c r="AQ32" i="1"/>
  <c r="BU32" i="1"/>
  <c r="BP32" i="1"/>
  <c r="BN32" i="1"/>
  <c r="BA32" i="1"/>
  <c r="AR32" i="1"/>
  <c r="AZ32" i="1"/>
  <c r="AX32" i="1"/>
  <c r="AU32" i="1"/>
  <c r="BT32" i="1"/>
  <c r="BN37" i="1"/>
  <c r="BR37" i="1"/>
  <c r="BO37" i="1"/>
  <c r="BS37" i="1"/>
  <c r="BP37" i="1"/>
  <c r="BQ37" i="1"/>
  <c r="BM37" i="1"/>
  <c r="BT37" i="1"/>
  <c r="BU37" i="1"/>
  <c r="BN34" i="1"/>
  <c r="BR34" i="1"/>
  <c r="BO34" i="1"/>
  <c r="BS34" i="1"/>
  <c r="BP34" i="1"/>
  <c r="BQ34" i="1"/>
  <c r="BT34" i="1"/>
  <c r="BU34" i="1"/>
  <c r="BM34" i="1"/>
  <c r="AQ37" i="1"/>
  <c r="AU37" i="1"/>
  <c r="BA37" i="1"/>
  <c r="AX37" i="1"/>
  <c r="AY37" i="1"/>
  <c r="AZ37" i="1"/>
  <c r="AL37" i="1"/>
  <c r="AW37" i="1"/>
  <c r="AN37" i="1"/>
  <c r="AR37" i="1"/>
  <c r="AV37" i="1"/>
  <c r="AS37" i="1"/>
  <c r="AM37" i="1"/>
  <c r="BB37" i="1"/>
  <c r="AP37" i="1"/>
  <c r="AO37" i="1"/>
  <c r="AR34" i="1"/>
  <c r="AN34" i="1"/>
  <c r="AO34" i="1"/>
  <c r="AY34" i="1"/>
  <c r="AZ34" i="1"/>
  <c r="AW34" i="1"/>
  <c r="AS34" i="1"/>
  <c r="AM34" i="1"/>
  <c r="AV34" i="1"/>
  <c r="BB34" i="1"/>
  <c r="AX34" i="1"/>
  <c r="AQ34" i="1"/>
  <c r="BA34" i="1"/>
  <c r="AU34" i="1"/>
  <c r="AP34" i="1"/>
  <c r="AM71" i="1" l="1"/>
  <c r="M18" i="1" s="1"/>
  <c r="P18" i="1" s="1"/>
  <c r="BJ71" i="1"/>
  <c r="L5" i="1" s="1"/>
  <c r="BM71" i="1"/>
  <c r="BI71" i="1"/>
  <c r="L14" i="1" s="1"/>
  <c r="AX71" i="1"/>
  <c r="N10" i="1" s="1"/>
  <c r="R10" i="1" s="1"/>
  <c r="AT71" i="1"/>
  <c r="M21" i="1" s="1"/>
  <c r="BU71" i="1"/>
  <c r="BN71" i="1"/>
  <c r="BE71" i="1"/>
  <c r="L18" i="1" s="1"/>
  <c r="AO71" i="1"/>
  <c r="M10" i="1" s="1"/>
  <c r="P10" i="1" s="1"/>
  <c r="AW71" i="1"/>
  <c r="N9" i="1" s="1"/>
  <c r="R9" i="1" s="1"/>
  <c r="AS71" i="1"/>
  <c r="M6" i="1" s="1"/>
  <c r="P6" i="1" s="1"/>
  <c r="BD71" i="1"/>
  <c r="L17" i="1" s="1"/>
  <c r="BG71" i="1"/>
  <c r="L10" i="1" s="1"/>
  <c r="BH71" i="1"/>
  <c r="L13" i="1" s="1"/>
  <c r="BA71" i="1"/>
  <c r="N5" i="1" s="1"/>
  <c r="R5" i="1" s="1"/>
  <c r="BK71" i="1"/>
  <c r="L6" i="1" s="1"/>
  <c r="AP71" i="1"/>
  <c r="M13" i="1" s="1"/>
  <c r="P13" i="1" s="1"/>
  <c r="AV71" i="1"/>
  <c r="N18" i="1" s="1"/>
  <c r="R18" i="1" s="1"/>
  <c r="BT71" i="1"/>
  <c r="BP71" i="1"/>
  <c r="AY71" i="1"/>
  <c r="N13" i="1" s="1"/>
  <c r="R13" i="1" s="1"/>
  <c r="BR71" i="1"/>
  <c r="AQ71" i="1"/>
  <c r="M14" i="1" s="1"/>
  <c r="P14" i="1" s="1"/>
  <c r="BQ71" i="1"/>
  <c r="AL71" i="1"/>
  <c r="M17" i="1" s="1"/>
  <c r="P17" i="1" s="1"/>
  <c r="BF71" i="1"/>
  <c r="L9" i="1" s="1"/>
  <c r="BS71" i="1"/>
  <c r="AN71" i="1"/>
  <c r="M9" i="1" s="1"/>
  <c r="P9" i="1" s="1"/>
  <c r="BL71" i="1"/>
  <c r="L21" i="1" s="1"/>
  <c r="BO71" i="1"/>
  <c r="BC71" i="1"/>
  <c r="AR71" i="1"/>
  <c r="M5" i="1" s="1"/>
  <c r="P5" i="1" s="1"/>
  <c r="AU71" i="1"/>
  <c r="N17" i="1" s="1"/>
  <c r="R17" i="1" s="1"/>
  <c r="BB71" i="1"/>
  <c r="N6" i="1" s="1"/>
  <c r="R6" i="1" s="1"/>
  <c r="AZ71" i="1"/>
  <c r="N14" i="1" s="1"/>
  <c r="R14" i="1" s="1"/>
  <c r="D15" i="1" l="1"/>
  <c r="D7" i="1"/>
  <c r="D11" i="1"/>
  <c r="D19" i="1"/>
  <c r="T11" i="1"/>
  <c r="E20" i="3" s="1"/>
  <c r="R22" i="1"/>
  <c r="L22" i="1"/>
  <c r="BV71" i="1"/>
  <c r="T14" i="1" l="1"/>
  <c r="P22" i="1" l="1"/>
  <c r="T7" i="1" s="1"/>
  <c r="E16" i="3" s="1"/>
</calcChain>
</file>

<file path=xl/sharedStrings.xml><?xml version="1.0" encoding="utf-8"?>
<sst xmlns="http://schemas.openxmlformats.org/spreadsheetml/2006/main" count="167" uniqueCount="100">
  <si>
    <t>converted to feet</t>
  </si>
  <si>
    <t>U-factor</t>
  </si>
  <si>
    <t>Yes</t>
  </si>
  <si>
    <t>No</t>
  </si>
  <si>
    <t>Comments</t>
  </si>
  <si>
    <t>Sliding glass door?</t>
  </si>
  <si>
    <t>Obscured glass?</t>
  </si>
  <si>
    <t>converted to feet-inches</t>
  </si>
  <si>
    <t>Total installed sq ft:</t>
  </si>
  <si>
    <t>Pre-existing window type?</t>
  </si>
  <si>
    <t>Window selections</t>
  </si>
  <si>
    <t>Single-pane</t>
  </si>
  <si>
    <t>Single-pane w/storm</t>
  </si>
  <si>
    <t>Double-pane metal</t>
  </si>
  <si>
    <t>Double-pane wood</t>
  </si>
  <si>
    <t>Double-pane vinyl</t>
  </si>
  <si>
    <t>sq ft</t>
  </si>
  <si>
    <t>Count</t>
  </si>
  <si>
    <t>Rebate</t>
  </si>
  <si>
    <t>TOTALS:</t>
  </si>
  <si>
    <t>Window in unheated space</t>
  </si>
  <si>
    <t>Ineligible windows:</t>
  </si>
  <si>
    <t>Windows must be no higher than the following U-factor:</t>
  </si>
  <si>
    <t>High-performance windows</t>
  </si>
  <si>
    <t>Program selections</t>
  </si>
  <si>
    <t>Measure list</t>
  </si>
  <si>
    <t>Ineligible window</t>
  </si>
  <si>
    <t>Default Measure</t>
  </si>
  <si>
    <t>Measure selected</t>
  </si>
  <si>
    <t>square footages</t>
  </si>
  <si>
    <t>Ufactors</t>
  </si>
  <si>
    <t>Obscured windows must be no higher than the following U-factor (BPA maximum):</t>
  </si>
  <si>
    <t>(Actual BPA maximum for glass patio doors:)</t>
  </si>
  <si>
    <t>Cost</t>
  </si>
  <si>
    <t>Booleans</t>
  </si>
  <si>
    <t>Approx cost per window row, based on area</t>
  </si>
  <si>
    <t>Double-pane window upgrade, minimum performance</t>
  </si>
  <si>
    <t>Double-pane glass patio door upgrade, minimum performance</t>
  </si>
  <si>
    <t>Single-pane window upgrade, minimum performance</t>
  </si>
  <si>
    <t>Single-pane glass patio door upgrade, minimum performance</t>
  </si>
  <si>
    <t>Double-pane window to U≤0.22, high performance</t>
  </si>
  <si>
    <t>Double-pane glass patio door to U≤0.25, high performance</t>
  </si>
  <si>
    <t>Single-pane window to U≤0.22, high performance</t>
  </si>
  <si>
    <t>Single-pane glass patio door to U≤0.25, high performance</t>
  </si>
  <si>
    <t>Available loan amount:</t>
  </si>
  <si>
    <t>Project Cost:</t>
  </si>
  <si>
    <t>Garden window?</t>
  </si>
  <si>
    <t>Garden Window?</t>
  </si>
  <si>
    <t>Width</t>
  </si>
  <si>
    <t>Height</t>
  </si>
  <si>
    <t>Width 
(inches)</t>
  </si>
  <si>
    <t>Height 
(inches)</t>
  </si>
  <si>
    <t>Square feet</t>
  </si>
  <si>
    <t>Window number from drawing</t>
  </si>
  <si>
    <t>Choose program:</t>
  </si>
  <si>
    <t>Project installation address:</t>
  </si>
  <si>
    <t>Project-level comments</t>
  </si>
  <si>
    <t>If "No", you can leave blank</t>
  </si>
  <si>
    <t>Cost:</t>
  </si>
  <si>
    <t>Optional</t>
  </si>
  <si>
    <t>EWEB minimum windows rebate</t>
  </si>
  <si>
    <t>Glass patio doors must be 
no higher than the following U-factor:</t>
  </si>
  <si>
    <t>square feet from Window entry tab</t>
  </si>
  <si>
    <t>U-factors</t>
  </si>
  <si>
    <t>Sq ft of existing windows per EWEB records:</t>
  </si>
  <si>
    <t>Difference compared to installed sf:</t>
  </si>
  <si>
    <t>From Window entry tab</t>
  </si>
  <si>
    <t>Measure override</t>
  </si>
  <si>
    <t>Quantity (blank=1)</t>
  </si>
  <si>
    <t>Width based on EWEB records</t>
  </si>
  <si>
    <t>Height based on EWEB records</t>
  </si>
  <si>
    <t>Feet</t>
  </si>
  <si>
    <t>Inches</t>
  </si>
  <si>
    <t>Sq ft per EWEB records</t>
  </si>
  <si>
    <t>Was the window opening enlarged for reasons other than egress?</t>
  </si>
  <si>
    <t>Height (ft)</t>
  </si>
  <si>
    <t>Width (ft)</t>
  </si>
  <si>
    <t>Converted to feet</t>
  </si>
  <si>
    <t>Replaced?</t>
  </si>
  <si>
    <t>Window number from EWEB records</t>
  </si>
  <si>
    <t>Available loan amount</t>
  </si>
  <si>
    <t>Regular-income</t>
  </si>
  <si>
    <t>Limited-income owner-occupied</t>
  </si>
  <si>
    <t>Limited-income rental</t>
  </si>
  <si>
    <t>Comments from Window entry tab</t>
  </si>
  <si>
    <t>Program parameters</t>
  </si>
  <si>
    <t>≤</t>
  </si>
  <si>
    <t>Symbol to use…</t>
  </si>
  <si>
    <t>Loan OK?</t>
  </si>
  <si>
    <t xml:space="preserve">U-factor
</t>
  </si>
  <si>
    <t>Window number</t>
  </si>
  <si>
    <r>
      <t xml:space="preserve"> For EWEB measure entry, enter data shown below in </t>
    </r>
    <r>
      <rPr>
        <b/>
        <sz val="11"/>
        <color rgb="FFFF0000"/>
        <rFont val="Arial"/>
        <family val="2"/>
      </rPr>
      <t>red</t>
    </r>
  </si>
  <si>
    <t>Pre-existing window types</t>
  </si>
  <si>
    <t>Replacement Window</t>
  </si>
  <si>
    <t>rebate</t>
  </si>
  <si>
    <t>Program specs based on selection on Window entry tab</t>
  </si>
  <si>
    <t>Rebate/sf</t>
  </si>
  <si>
    <t>Sliding glass patio door?</t>
  </si>
  <si>
    <t xml:space="preserve">Please complete the white cells below to determine the rebate and loan amounts available from EWEB.
Funding is based on actual window sizes and the NFRC ratings found in the manufacturer's order confirmation.
For faster payment processing for more complex projects, you can optionally provide a rough drawing of the home that indicates locations &amp; number of windows so we can match them using Column B. </t>
  </si>
  <si>
    <t>This worksheet uses entries in the "Window entry" tab to calculate square footages &amp; window counts, by measure type, as required for BPA.  It also calculates the area-weighted average U-factor by measure type, &amp; allows users to pick &amp; choose which windows are averaged together (column X) to potentially maximize customer rebates.  A Quantity column is available for larger projects with repeated windows. There are also optional columns to enter window sizes based on EWEB records to determine if total areas match. Only cells in white can be edited. (MCL 10/30/20)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</si>
</sst>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0.0"/>
    <numFmt numFmtId="166" formatCode="0.000"/>
    <numFmt numFmtId="167" formatCode="&quot;$&quot;#,##0.00"/>
  </numFmts>
  <fonts count="29" x14ac:knownFonts="1">
    <font>
      <sz val="10"/>
      <name val="Arial"/>
    </font>
    <font>
      <sz val="10"/>
      <name val="Arial"/>
      <family val="2"/>
    </font>
    <font>
      <b/>
      <sz val="10"/>
      <color indexed="10"/>
      <name val="Arial"/>
      <family val="2"/>
    </font>
    <font>
      <b/>
      <sz val="10"/>
      <name val="Arial"/>
      <family val="2"/>
    </font>
    <font>
      <sz val="10"/>
      <color theme="0"/>
      <name val="Arial"/>
      <family val="2"/>
    </font>
    <font>
      <sz val="10"/>
      <name val="Arial"/>
      <family val="2"/>
    </font>
    <font>
      <b/>
      <sz val="12"/>
      <name val="Arial"/>
      <family val="2"/>
    </font>
    <font>
      <sz val="10"/>
      <color theme="0" tint="-0.14999847407452621"/>
      <name val="Arial"/>
      <family val="2"/>
    </font>
    <font>
      <sz val="10"/>
      <color rgb="FFFF0000"/>
      <name val="Arial"/>
      <family val="2"/>
    </font>
    <font>
      <b/>
      <sz val="10"/>
      <color theme="0"/>
      <name val="Arial"/>
      <family val="2"/>
    </font>
    <font>
      <b/>
      <sz val="12"/>
      <color theme="0"/>
      <name val="Arial"/>
      <family val="2"/>
    </font>
    <font>
      <b/>
      <sz val="12"/>
      <color rgb="FFC00000"/>
      <name val="Arial"/>
      <family val="2"/>
    </font>
    <font>
      <b/>
      <sz val="10"/>
      <color rgb="FFFF0000"/>
      <name val="Arial"/>
      <family val="2"/>
    </font>
    <font>
      <b/>
      <i/>
      <sz val="11"/>
      <color rgb="FFFF0000"/>
      <name val="Arial"/>
      <family val="2"/>
    </font>
    <font>
      <b/>
      <sz val="9"/>
      <color rgb="FFC00000"/>
      <name val="Arial"/>
      <family val="2"/>
    </font>
    <font>
      <sz val="12"/>
      <name val="Arial"/>
      <family val="2"/>
    </font>
    <font>
      <i/>
      <sz val="11"/>
      <name val="Arial"/>
      <family val="2"/>
    </font>
    <font>
      <b/>
      <sz val="11"/>
      <name val="Arial"/>
      <family val="2"/>
    </font>
    <font>
      <b/>
      <sz val="11"/>
      <color rgb="FFFF0000"/>
      <name val="Arial"/>
      <family val="2"/>
    </font>
    <font>
      <sz val="10"/>
      <name val="Arial"/>
      <family val="2"/>
    </font>
    <font>
      <b/>
      <sz val="9.5"/>
      <color rgb="FFFF0000"/>
      <name val="Arial"/>
      <family val="2"/>
    </font>
    <font>
      <u/>
      <sz val="10"/>
      <color theme="0" tint="-0.14999847407452621"/>
      <name val="Arial"/>
      <family val="2"/>
    </font>
    <font>
      <u/>
      <sz val="10"/>
      <color rgb="FFFF0000"/>
      <name val="Arial"/>
      <family val="2"/>
    </font>
    <font>
      <sz val="9"/>
      <color theme="0" tint="-0.14999847407452621"/>
      <name val="Arial"/>
      <family val="2"/>
    </font>
    <font>
      <sz val="12"/>
      <color theme="0" tint="-0.14999847407452621"/>
      <name val="Arial"/>
      <family val="2"/>
    </font>
    <font>
      <b/>
      <i/>
      <sz val="12"/>
      <color theme="0" tint="-0.14999847407452621"/>
      <name val="Arial"/>
      <family val="2"/>
    </font>
    <font>
      <b/>
      <sz val="10"/>
      <color theme="0" tint="-0.14999847407452621"/>
      <name val="Arial"/>
      <family val="2"/>
    </font>
    <font>
      <sz val="10"/>
      <color theme="0" tint="-0.14999847407452621"/>
      <name val="Calibri"/>
      <family val="2"/>
    </font>
    <font>
      <sz val="8"/>
      <name val="Arial"/>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2" tint="-0.499984740745262"/>
        <bgColor indexed="64"/>
      </patternFill>
    </fill>
    <fill>
      <patternFill patternType="solid">
        <fgColor theme="6" tint="0.59999389629810485"/>
        <bgColor indexed="64"/>
      </patternFill>
    </fill>
    <fill>
      <patternFill patternType="solid">
        <fgColor theme="0" tint="-4.9989318521683403E-2"/>
        <bgColor indexed="64"/>
      </patternFill>
    </fill>
  </fills>
  <borders count="64">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9" fillId="0" borderId="0" applyFont="0" applyFill="0" applyBorder="0" applyAlignment="0" applyProtection="0"/>
  </cellStyleXfs>
  <cellXfs count="392">
    <xf numFmtId="0" fontId="0" fillId="0" borderId="0" xfId="0"/>
    <xf numFmtId="2" fontId="2" fillId="2" borderId="11" xfId="0" applyNumberFormat="1" applyFont="1" applyFill="1" applyBorder="1" applyAlignment="1" applyProtection="1">
      <alignment horizontal="center"/>
      <protection locked="0"/>
    </xf>
    <xf numFmtId="0" fontId="0" fillId="2" borderId="10" xfId="0" applyFill="1" applyBorder="1" applyAlignment="1" applyProtection="1">
      <alignment horizontal="center"/>
      <protection locked="0"/>
    </xf>
    <xf numFmtId="2" fontId="2" fillId="2" borderId="8" xfId="0" applyNumberFormat="1" applyFont="1" applyFill="1" applyBorder="1" applyAlignment="1" applyProtection="1">
      <alignment horizontal="center"/>
      <protection locked="0"/>
    </xf>
    <xf numFmtId="0" fontId="0" fillId="2" borderId="2" xfId="0" applyFill="1" applyBorder="1" applyAlignment="1" applyProtection="1">
      <alignment horizontal="center"/>
      <protection locked="0"/>
    </xf>
    <xf numFmtId="2" fontId="0" fillId="5" borderId="5" xfId="0" applyNumberFormat="1" applyFill="1" applyBorder="1" applyAlignment="1" applyProtection="1">
      <alignment horizontal="center"/>
      <protection locked="0"/>
    </xf>
    <xf numFmtId="2" fontId="0" fillId="5" borderId="7" xfId="0" applyNumberFormat="1" applyFill="1" applyBorder="1" applyAlignment="1" applyProtection="1">
      <alignment horizontal="center"/>
      <protection locked="0"/>
    </xf>
    <xf numFmtId="12" fontId="0" fillId="2" borderId="8" xfId="0" applyNumberFormat="1" applyFill="1" applyBorder="1" applyAlignment="1" applyProtection="1">
      <alignment horizontal="center"/>
      <protection locked="0"/>
    </xf>
    <xf numFmtId="12" fontId="0" fillId="2" borderId="24" xfId="0" applyNumberFormat="1" applyFill="1" applyBorder="1" applyAlignment="1" applyProtection="1">
      <alignment horizontal="center"/>
      <protection locked="0"/>
    </xf>
    <xf numFmtId="2" fontId="0" fillId="5" borderId="25" xfId="0" applyNumberForma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2" fontId="1" fillId="2" borderId="21" xfId="0" applyNumberFormat="1" applyFont="1" applyFill="1" applyBorder="1" applyAlignment="1" applyProtection="1">
      <alignment horizontal="center"/>
      <protection locked="0"/>
    </xf>
    <xf numFmtId="0" fontId="0" fillId="2" borderId="11" xfId="0" applyFill="1" applyBorder="1" applyAlignment="1" applyProtection="1">
      <alignment horizontal="center"/>
      <protection locked="0"/>
    </xf>
    <xf numFmtId="0" fontId="1" fillId="2" borderId="8" xfId="0" applyFont="1"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164" fontId="1" fillId="3" borderId="2" xfId="0" applyNumberFormat="1" applyFont="1" applyFill="1" applyBorder="1" applyAlignment="1" applyProtection="1">
      <alignment horizontal="center"/>
    </xf>
    <xf numFmtId="164" fontId="1" fillId="3" borderId="3" xfId="0" applyNumberFormat="1" applyFont="1" applyFill="1" applyBorder="1" applyAlignment="1" applyProtection="1">
      <alignment horizontal="center"/>
    </xf>
    <xf numFmtId="0" fontId="3" fillId="4" borderId="15" xfId="0" applyFont="1" applyFill="1" applyBorder="1" applyAlignment="1" applyProtection="1">
      <alignment horizontal="center"/>
    </xf>
    <xf numFmtId="0" fontId="3" fillId="4" borderId="2" xfId="0" applyFont="1" applyFill="1" applyBorder="1" applyAlignment="1" applyProtection="1">
      <alignment horizontal="center"/>
    </xf>
    <xf numFmtId="0" fontId="3" fillId="4" borderId="3" xfId="0" applyFont="1" applyFill="1" applyBorder="1" applyAlignment="1" applyProtection="1">
      <alignment horizontal="center"/>
    </xf>
    <xf numFmtId="164" fontId="1" fillId="3" borderId="23" xfId="0" applyNumberFormat="1" applyFont="1" applyFill="1" applyBorder="1" applyAlignment="1" applyProtection="1">
      <alignment horizontal="center"/>
    </xf>
    <xf numFmtId="0" fontId="0" fillId="2" borderId="31" xfId="0" applyFill="1" applyBorder="1" applyAlignment="1" applyProtection="1">
      <alignment horizontal="center"/>
      <protection locked="0"/>
    </xf>
    <xf numFmtId="12" fontId="0" fillId="2" borderId="4" xfId="0" applyNumberFormat="1" applyFill="1" applyBorder="1" applyAlignment="1" applyProtection="1">
      <alignment horizontal="center"/>
      <protection locked="0"/>
    </xf>
    <xf numFmtId="12" fontId="0" fillId="2" borderId="6" xfId="0" applyNumberFormat="1" applyFill="1" applyBorder="1" applyAlignment="1" applyProtection="1">
      <alignment horizontal="center"/>
      <protection locked="0"/>
    </xf>
    <xf numFmtId="12" fontId="0" fillId="2" borderId="46" xfId="0" applyNumberFormat="1" applyFill="1" applyBorder="1" applyAlignment="1" applyProtection="1">
      <alignment horizontal="center"/>
      <protection locked="0"/>
    </xf>
    <xf numFmtId="0" fontId="3" fillId="4" borderId="10" xfId="0" applyFont="1" applyFill="1" applyBorder="1" applyAlignment="1" applyProtection="1">
      <alignment horizontal="center"/>
    </xf>
    <xf numFmtId="164" fontId="1" fillId="3" borderId="10" xfId="0" applyNumberFormat="1" applyFont="1" applyFill="1" applyBorder="1" applyAlignment="1" applyProtection="1">
      <alignment horizontal="center"/>
    </xf>
    <xf numFmtId="0" fontId="0" fillId="6" borderId="15" xfId="0" applyFill="1" applyBorder="1" applyAlignment="1" applyProtection="1">
      <alignment horizontal="center"/>
    </xf>
    <xf numFmtId="0" fontId="0" fillId="6" borderId="2" xfId="0" applyFill="1" applyBorder="1" applyAlignment="1" applyProtection="1">
      <alignment horizontal="center"/>
    </xf>
    <xf numFmtId="0" fontId="0" fillId="6" borderId="3" xfId="0" applyFill="1" applyBorder="1" applyAlignment="1" applyProtection="1">
      <alignment horizontal="center"/>
    </xf>
    <xf numFmtId="0" fontId="3" fillId="10" borderId="15" xfId="0" applyFont="1" applyFill="1" applyBorder="1" applyAlignment="1" applyProtection="1">
      <alignment horizontal="center"/>
    </xf>
    <xf numFmtId="0" fontId="3" fillId="10" borderId="2" xfId="0" applyFont="1" applyFill="1" applyBorder="1" applyAlignment="1" applyProtection="1">
      <alignment horizontal="center"/>
    </xf>
    <xf numFmtId="0" fontId="3" fillId="10" borderId="3" xfId="0" applyFont="1" applyFill="1" applyBorder="1" applyAlignment="1" applyProtection="1">
      <alignment horizontal="center"/>
    </xf>
    <xf numFmtId="0" fontId="0" fillId="10" borderId="0" xfId="0" applyFill="1" applyProtection="1"/>
    <xf numFmtId="0" fontId="6" fillId="10" borderId="0" xfId="0" applyFont="1" applyFill="1" applyBorder="1" applyAlignment="1" applyProtection="1">
      <alignment horizontal="center" vertical="center"/>
    </xf>
    <xf numFmtId="0" fontId="17" fillId="10" borderId="0" xfId="0" applyFont="1" applyFill="1" applyBorder="1" applyAlignment="1" applyProtection="1">
      <alignment horizontal="center" vertical="center"/>
    </xf>
    <xf numFmtId="0" fontId="3" fillId="10" borderId="23" xfId="0" applyFont="1" applyFill="1" applyBorder="1" applyAlignment="1" applyProtection="1">
      <alignment horizontal="center" wrapText="1"/>
    </xf>
    <xf numFmtId="0" fontId="3" fillId="10" borderId="23" xfId="0" applyFont="1" applyFill="1" applyBorder="1" applyAlignment="1" applyProtection="1">
      <alignment horizontal="center" vertical="center" wrapText="1"/>
    </xf>
    <xf numFmtId="0" fontId="3" fillId="10" borderId="22" xfId="0" applyFont="1" applyFill="1" applyBorder="1" applyAlignment="1" applyProtection="1">
      <alignment horizontal="center" wrapText="1"/>
    </xf>
    <xf numFmtId="0" fontId="3" fillId="10" borderId="12" xfId="0" applyFont="1" applyFill="1" applyBorder="1" applyAlignment="1" applyProtection="1">
      <alignment horizontal="center" wrapText="1"/>
    </xf>
    <xf numFmtId="0" fontId="3" fillId="10" borderId="30" xfId="0" applyFont="1" applyFill="1" applyBorder="1" applyAlignment="1" applyProtection="1">
      <alignment horizontal="center" wrapText="1"/>
    </xf>
    <xf numFmtId="165" fontId="3" fillId="10" borderId="10" xfId="0" applyNumberFormat="1" applyFont="1" applyFill="1" applyBorder="1" applyAlignment="1" applyProtection="1">
      <alignment horizontal="center"/>
    </xf>
    <xf numFmtId="2" fontId="0" fillId="10" borderId="26" xfId="0" applyNumberFormat="1" applyFill="1" applyBorder="1" applyAlignment="1" applyProtection="1">
      <alignment horizontal="center"/>
    </xf>
    <xf numFmtId="2" fontId="0" fillId="10" borderId="25" xfId="0" applyNumberFormat="1" applyFill="1" applyBorder="1" applyAlignment="1" applyProtection="1">
      <alignment horizontal="center"/>
    </xf>
    <xf numFmtId="1" fontId="0" fillId="10" borderId="45" xfId="0" applyNumberFormat="1" applyFill="1" applyBorder="1" applyAlignment="1" applyProtection="1">
      <alignment horizontal="center"/>
    </xf>
    <xf numFmtId="1" fontId="0" fillId="10" borderId="25" xfId="0" applyNumberFormat="1" applyFill="1" applyBorder="1" applyAlignment="1" applyProtection="1">
      <alignment horizontal="center"/>
    </xf>
    <xf numFmtId="2" fontId="0" fillId="10" borderId="4" xfId="0" applyNumberFormat="1" applyFill="1" applyBorder="1" applyAlignment="1" applyProtection="1">
      <alignment horizontal="center"/>
    </xf>
    <xf numFmtId="2" fontId="0" fillId="10" borderId="5" xfId="0" applyNumberFormat="1" applyFill="1" applyBorder="1" applyAlignment="1" applyProtection="1">
      <alignment horizontal="center"/>
    </xf>
    <xf numFmtId="1" fontId="0" fillId="10" borderId="8" xfId="0" applyNumberFormat="1" applyFill="1" applyBorder="1" applyAlignment="1" applyProtection="1">
      <alignment horizontal="center"/>
    </xf>
    <xf numFmtId="1" fontId="0" fillId="10" borderId="5" xfId="0" applyNumberFormat="1" applyFill="1" applyBorder="1" applyAlignment="1" applyProtection="1">
      <alignment horizontal="center"/>
    </xf>
    <xf numFmtId="1" fontId="0" fillId="10" borderId="9" xfId="0" applyNumberFormat="1" applyFill="1" applyBorder="1" applyAlignment="1" applyProtection="1">
      <alignment horizontal="center"/>
    </xf>
    <xf numFmtId="1" fontId="0" fillId="10" borderId="7" xfId="0" applyNumberFormat="1" applyFill="1" applyBorder="1" applyAlignment="1" applyProtection="1">
      <alignment horizontal="center"/>
    </xf>
    <xf numFmtId="0" fontId="0" fillId="3" borderId="0" xfId="0" applyFill="1" applyProtection="1"/>
    <xf numFmtId="0" fontId="0" fillId="3" borderId="0" xfId="0" applyFill="1" applyAlignment="1" applyProtection="1">
      <alignment wrapText="1"/>
    </xf>
    <xf numFmtId="0" fontId="0" fillId="3" borderId="0" xfId="0" applyFill="1" applyAlignment="1" applyProtection="1">
      <alignment horizontal="center"/>
    </xf>
    <xf numFmtId="0" fontId="8" fillId="3" borderId="0" xfId="0" applyFont="1" applyFill="1" applyProtection="1"/>
    <xf numFmtId="0" fontId="7" fillId="3" borderId="0" xfId="0" applyFont="1" applyFill="1" applyProtection="1"/>
    <xf numFmtId="0" fontId="17" fillId="4" borderId="17" xfId="0" applyFont="1" applyFill="1" applyBorder="1" applyAlignment="1" applyProtection="1">
      <alignment vertical="center"/>
    </xf>
    <xf numFmtId="0" fontId="3" fillId="4" borderId="18" xfId="0" applyFont="1" applyFill="1" applyBorder="1" applyAlignment="1" applyProtection="1"/>
    <xf numFmtId="0" fontId="3" fillId="4" borderId="19" xfId="0" applyFont="1" applyFill="1" applyBorder="1" applyAlignment="1" applyProtection="1">
      <alignment horizontal="center"/>
    </xf>
    <xf numFmtId="0" fontId="3" fillId="4" borderId="33" xfId="0" applyFont="1" applyFill="1" applyBorder="1" applyAlignment="1" applyProtection="1">
      <alignment horizontal="center"/>
    </xf>
    <xf numFmtId="0" fontId="3" fillId="4" borderId="27" xfId="0" applyFont="1" applyFill="1" applyBorder="1" applyAlignment="1" applyProtection="1">
      <alignment horizontal="center"/>
    </xf>
    <xf numFmtId="0" fontId="3" fillId="4" borderId="29" xfId="0" applyFont="1" applyFill="1" applyBorder="1" applyAlignment="1" applyProtection="1">
      <alignment horizontal="center"/>
    </xf>
    <xf numFmtId="0" fontId="0" fillId="4" borderId="29" xfId="0" applyFill="1" applyBorder="1" applyAlignment="1" applyProtection="1">
      <alignment horizontal="center"/>
    </xf>
    <xf numFmtId="0" fontId="3" fillId="4" borderId="41" xfId="0" applyFont="1" applyFill="1" applyBorder="1" applyAlignment="1" applyProtection="1">
      <alignment horizontal="right"/>
    </xf>
    <xf numFmtId="1" fontId="3" fillId="4" borderId="36" xfId="0" applyNumberFormat="1" applyFont="1" applyFill="1" applyBorder="1" applyAlignment="1" applyProtection="1">
      <alignment horizontal="center"/>
    </xf>
    <xf numFmtId="1" fontId="3" fillId="4" borderId="42" xfId="0" applyNumberFormat="1" applyFont="1" applyFill="1" applyBorder="1" applyAlignment="1" applyProtection="1">
      <alignment horizontal="center"/>
    </xf>
    <xf numFmtId="0" fontId="12" fillId="4" borderId="34" xfId="0" applyFont="1" applyFill="1" applyBorder="1" applyAlignment="1" applyProtection="1">
      <alignment horizontal="center"/>
    </xf>
    <xf numFmtId="0" fontId="3" fillId="4" borderId="28" xfId="0" applyFont="1" applyFill="1" applyBorder="1" applyAlignment="1" applyProtection="1">
      <alignment horizontal="center"/>
    </xf>
    <xf numFmtId="0" fontId="3" fillId="4" borderId="0" xfId="0" applyFont="1" applyFill="1" applyBorder="1" applyAlignment="1" applyProtection="1">
      <alignment horizontal="center"/>
    </xf>
    <xf numFmtId="0" fontId="0" fillId="4" borderId="0" xfId="0" applyFill="1" applyBorder="1" applyAlignment="1" applyProtection="1">
      <alignment horizontal="center"/>
    </xf>
    <xf numFmtId="0" fontId="3" fillId="4" borderId="34" xfId="0" applyFont="1" applyFill="1" applyBorder="1" applyAlignment="1" applyProtection="1">
      <alignment horizontal="right"/>
    </xf>
    <xf numFmtId="1" fontId="3" fillId="4" borderId="33" xfId="0" applyNumberFormat="1" applyFont="1" applyFill="1" applyBorder="1" applyAlignment="1" applyProtection="1">
      <alignment horizontal="center"/>
    </xf>
    <xf numFmtId="1" fontId="3" fillId="4" borderId="40" xfId="0" applyNumberFormat="1" applyFont="1" applyFill="1" applyBorder="1" applyAlignment="1" applyProtection="1">
      <alignment horizontal="center"/>
    </xf>
    <xf numFmtId="164" fontId="3" fillId="8" borderId="1" xfId="1" applyNumberFormat="1" applyFont="1" applyFill="1" applyBorder="1" applyAlignment="1" applyProtection="1">
      <alignment horizontal="center" vertical="center"/>
    </xf>
    <xf numFmtId="0" fontId="10" fillId="4" borderId="0" xfId="0" applyFont="1" applyFill="1" applyBorder="1" applyAlignment="1" applyProtection="1">
      <alignment horizontal="right"/>
    </xf>
    <xf numFmtId="1" fontId="10" fillId="4" borderId="0" xfId="0" applyNumberFormat="1" applyFont="1" applyFill="1" applyBorder="1" applyAlignment="1" applyProtection="1">
      <alignment horizontal="center"/>
    </xf>
    <xf numFmtId="166" fontId="3" fillId="4" borderId="0" xfId="0" applyNumberFormat="1" applyFont="1" applyFill="1" applyBorder="1" applyAlignment="1" applyProtection="1">
      <alignment horizontal="center"/>
    </xf>
    <xf numFmtId="1" fontId="3" fillId="4" borderId="0" xfId="0" applyNumberFormat="1" applyFont="1" applyFill="1" applyBorder="1" applyAlignment="1" applyProtection="1">
      <alignment horizontal="center"/>
    </xf>
    <xf numFmtId="164" fontId="3" fillId="4" borderId="0" xfId="0" applyNumberFormat="1" applyFont="1" applyFill="1" applyBorder="1" applyAlignment="1" applyProtection="1">
      <alignment horizontal="center"/>
    </xf>
    <xf numFmtId="0" fontId="3" fillId="3" borderId="0" xfId="0" applyFont="1" applyFill="1" applyAlignment="1" applyProtection="1">
      <alignment horizontal="center"/>
    </xf>
    <xf numFmtId="164" fontId="3" fillId="7" borderId="1" xfId="1" applyNumberFormat="1" applyFont="1" applyFill="1" applyBorder="1" applyAlignment="1" applyProtection="1">
      <alignment horizontal="center" vertical="center"/>
    </xf>
    <xf numFmtId="1" fontId="14" fillId="4" borderId="32" xfId="0" applyNumberFormat="1" applyFont="1" applyFill="1" applyBorder="1" applyAlignment="1" applyProtection="1"/>
    <xf numFmtId="0" fontId="0" fillId="4" borderId="33" xfId="0" applyFill="1" applyBorder="1" applyAlignment="1" applyProtection="1">
      <alignment horizontal="center"/>
    </xf>
    <xf numFmtId="2" fontId="0" fillId="4" borderId="29" xfId="0" applyNumberFormat="1" applyFill="1" applyBorder="1" applyAlignment="1" applyProtection="1">
      <alignment horizontal="center"/>
    </xf>
    <xf numFmtId="2" fontId="0" fillId="4" borderId="0" xfId="0" applyNumberFormat="1" applyFill="1" applyBorder="1" applyAlignment="1" applyProtection="1">
      <alignment horizontal="center"/>
    </xf>
    <xf numFmtId="0" fontId="8" fillId="4" borderId="34" xfId="0" applyFont="1" applyFill="1" applyBorder="1" applyAlignment="1" applyProtection="1">
      <alignment horizontal="center"/>
    </xf>
    <xf numFmtId="0" fontId="11" fillId="4" borderId="0" xfId="0" applyFont="1" applyFill="1" applyBorder="1" applyAlignment="1" applyProtection="1">
      <alignment horizontal="right"/>
    </xf>
    <xf numFmtId="1" fontId="11" fillId="4" borderId="0" xfId="0" applyNumberFormat="1" applyFont="1" applyFill="1" applyBorder="1" applyAlignment="1" applyProtection="1">
      <alignment horizontal="left"/>
    </xf>
    <xf numFmtId="0" fontId="0" fillId="4" borderId="43" xfId="0" applyFill="1" applyBorder="1" applyAlignment="1" applyProtection="1">
      <alignment horizontal="center"/>
    </xf>
    <xf numFmtId="0" fontId="4" fillId="9" borderId="24" xfId="0" applyFont="1" applyFill="1" applyBorder="1" applyAlignment="1" applyProtection="1">
      <alignment horizontal="center"/>
    </xf>
    <xf numFmtId="0" fontId="4" fillId="9" borderId="37" xfId="0" applyFont="1" applyFill="1" applyBorder="1" applyAlignment="1" applyProtection="1">
      <alignment horizontal="center"/>
    </xf>
    <xf numFmtId="164" fontId="4" fillId="9" borderId="39" xfId="0" applyNumberFormat="1" applyFont="1" applyFill="1" applyBorder="1" applyAlignment="1" applyProtection="1">
      <alignment horizontal="center"/>
    </xf>
    <xf numFmtId="0" fontId="0" fillId="3" borderId="0" xfId="0" applyFill="1" applyAlignment="1" applyProtection="1">
      <alignment vertical="center"/>
    </xf>
    <xf numFmtId="0" fontId="0" fillId="3" borderId="0" xfId="0" applyFill="1" applyAlignment="1" applyProtection="1">
      <alignment vertical="center" wrapText="1"/>
    </xf>
    <xf numFmtId="0" fontId="0" fillId="3" borderId="0" xfId="0" applyFill="1" applyAlignment="1" applyProtection="1">
      <alignment horizontal="center" vertical="center"/>
    </xf>
    <xf numFmtId="2" fontId="0" fillId="3" borderId="0" xfId="0" applyNumberFormat="1" applyFill="1" applyAlignment="1" applyProtection="1">
      <alignment horizontal="center" vertical="center"/>
    </xf>
    <xf numFmtId="0" fontId="1" fillId="3" borderId="0" xfId="0" applyFont="1" applyFill="1" applyAlignment="1" applyProtection="1">
      <alignment horizontal="right" vertical="center"/>
    </xf>
    <xf numFmtId="1" fontId="5" fillId="3" borderId="0" xfId="0" applyNumberFormat="1" applyFont="1" applyFill="1" applyAlignment="1" applyProtection="1">
      <alignment horizontal="center" vertical="center"/>
    </xf>
    <xf numFmtId="0" fontId="7" fillId="3" borderId="0" xfId="0" applyNumberFormat="1" applyFont="1" applyFill="1" applyAlignment="1" applyProtection="1">
      <alignment horizontal="center" vertical="center"/>
    </xf>
    <xf numFmtId="0" fontId="8" fillId="3" borderId="0" xfId="0" applyFont="1" applyFill="1" applyAlignment="1" applyProtection="1">
      <alignment vertical="center"/>
    </xf>
    <xf numFmtId="0" fontId="7" fillId="3" borderId="0" xfId="0" applyFont="1" applyFill="1" applyAlignment="1" applyProtection="1">
      <alignment vertical="center"/>
    </xf>
    <xf numFmtId="0" fontId="0" fillId="3" borderId="17" xfId="0" applyFill="1" applyBorder="1" applyProtection="1"/>
    <xf numFmtId="0" fontId="0" fillId="3" borderId="18" xfId="0" applyFill="1" applyBorder="1" applyAlignment="1" applyProtection="1">
      <alignment horizontal="center"/>
    </xf>
    <xf numFmtId="0" fontId="0" fillId="3" borderId="18" xfId="0" applyFill="1" applyBorder="1" applyProtection="1"/>
    <xf numFmtId="0" fontId="1" fillId="3" borderId="18" xfId="0" applyFont="1" applyFill="1" applyBorder="1" applyAlignment="1" applyProtection="1">
      <alignment horizontal="right" vertical="center"/>
    </xf>
    <xf numFmtId="2" fontId="0" fillId="3" borderId="19" xfId="0" applyNumberFormat="1" applyFill="1" applyBorder="1" applyAlignment="1" applyProtection="1">
      <alignment horizontal="center" vertical="center"/>
    </xf>
    <xf numFmtId="0" fontId="0" fillId="3" borderId="33" xfId="0" applyFill="1" applyBorder="1" applyProtection="1"/>
    <xf numFmtId="0" fontId="0" fillId="3" borderId="0" xfId="0" applyFill="1" applyBorder="1" applyProtection="1"/>
    <xf numFmtId="0" fontId="0" fillId="3" borderId="0" xfId="0" applyFill="1" applyBorder="1" applyAlignment="1" applyProtection="1">
      <alignment horizontal="right" vertical="center"/>
    </xf>
    <xf numFmtId="2" fontId="0" fillId="3" borderId="34" xfId="0" applyNumberFormat="1" applyFill="1" applyBorder="1" applyAlignment="1" applyProtection="1">
      <alignment horizontal="center" vertical="center"/>
    </xf>
    <xf numFmtId="0" fontId="0" fillId="3" borderId="20" xfId="0" applyFill="1" applyBorder="1" applyProtection="1"/>
    <xf numFmtId="0" fontId="0" fillId="3" borderId="21" xfId="0" applyFill="1" applyBorder="1" applyProtection="1"/>
    <xf numFmtId="0" fontId="0" fillId="3" borderId="21" xfId="0" applyFill="1" applyBorder="1" applyAlignment="1" applyProtection="1">
      <alignment horizontal="right" vertical="center"/>
    </xf>
    <xf numFmtId="9" fontId="0" fillId="3" borderId="43" xfId="2" applyFont="1" applyFill="1" applyBorder="1" applyAlignment="1" applyProtection="1">
      <alignment horizontal="center" vertical="center"/>
    </xf>
    <xf numFmtId="0" fontId="3" fillId="8" borderId="15" xfId="0" applyFont="1" applyFill="1" applyBorder="1" applyAlignment="1" applyProtection="1">
      <alignment horizontal="center" wrapText="1"/>
    </xf>
    <xf numFmtId="2" fontId="1" fillId="3" borderId="15" xfId="0" applyNumberFormat="1" applyFont="1" applyFill="1" applyBorder="1" applyAlignment="1" applyProtection="1">
      <alignment horizontal="center"/>
    </xf>
    <xf numFmtId="0" fontId="3" fillId="8" borderId="2" xfId="0" applyFont="1" applyFill="1" applyBorder="1" applyAlignment="1" applyProtection="1">
      <alignment horizontal="center" wrapText="1"/>
    </xf>
    <xf numFmtId="2" fontId="1" fillId="3" borderId="2" xfId="0" applyNumberFormat="1" applyFont="1" applyFill="1" applyBorder="1" applyAlignment="1" applyProtection="1">
      <alignment horizontal="center"/>
    </xf>
    <xf numFmtId="0" fontId="3" fillId="8" borderId="3" xfId="0" applyFont="1" applyFill="1" applyBorder="1" applyAlignment="1" applyProtection="1">
      <alignment horizontal="center" wrapText="1"/>
    </xf>
    <xf numFmtId="2" fontId="1" fillId="3" borderId="3" xfId="0" applyNumberFormat="1" applyFont="1" applyFill="1" applyBorder="1" applyAlignment="1" applyProtection="1">
      <alignment horizontal="center"/>
    </xf>
    <xf numFmtId="0" fontId="1" fillId="3" borderId="12" xfId="0" applyFont="1" applyFill="1" applyBorder="1" applyAlignment="1" applyProtection="1">
      <alignment horizontal="center"/>
    </xf>
    <xf numFmtId="0" fontId="0" fillId="3" borderId="1" xfId="0" applyFill="1" applyBorder="1" applyAlignment="1" applyProtection="1">
      <alignment horizontal="center"/>
    </xf>
    <xf numFmtId="1" fontId="0" fillId="5" borderId="15" xfId="0" applyNumberFormat="1" applyFill="1" applyBorder="1" applyAlignment="1" applyProtection="1">
      <alignment horizontal="center"/>
    </xf>
    <xf numFmtId="1" fontId="0" fillId="5" borderId="2" xfId="0" applyNumberFormat="1" applyFill="1" applyBorder="1" applyAlignment="1" applyProtection="1">
      <alignment horizontal="center"/>
    </xf>
    <xf numFmtId="1" fontId="0" fillId="5" borderId="3" xfId="0" applyNumberFormat="1" applyFill="1" applyBorder="1" applyAlignment="1" applyProtection="1">
      <alignment horizontal="center"/>
    </xf>
    <xf numFmtId="2" fontId="0" fillId="5" borderId="57" xfId="0" applyNumberFormat="1" applyFill="1" applyBorder="1" applyAlignment="1" applyProtection="1">
      <alignment horizontal="center"/>
      <protection locked="0"/>
    </xf>
    <xf numFmtId="2" fontId="0" fillId="5" borderId="39" xfId="0" applyNumberFormat="1" applyFill="1" applyBorder="1" applyAlignment="1" applyProtection="1">
      <alignment horizontal="center"/>
      <protection locked="0"/>
    </xf>
    <xf numFmtId="2" fontId="0" fillId="5" borderId="58" xfId="0" applyNumberFormat="1" applyFill="1" applyBorder="1" applyAlignment="1" applyProtection="1">
      <alignment horizontal="center"/>
      <protection locked="0"/>
    </xf>
    <xf numFmtId="12" fontId="0" fillId="2" borderId="39" xfId="0" applyNumberFormat="1" applyFill="1" applyBorder="1" applyAlignment="1" applyProtection="1">
      <alignment horizontal="center"/>
      <protection locked="0"/>
    </xf>
    <xf numFmtId="12" fontId="0" fillId="2" borderId="5" xfId="0" applyNumberFormat="1" applyFill="1" applyBorder="1" applyAlignment="1" applyProtection="1">
      <alignment horizontal="center"/>
      <protection locked="0"/>
    </xf>
    <xf numFmtId="12" fontId="0" fillId="2" borderId="7" xfId="0" applyNumberFormat="1" applyFill="1" applyBorder="1" applyAlignment="1" applyProtection="1">
      <alignment horizontal="center"/>
      <protection locked="0"/>
    </xf>
    <xf numFmtId="12" fontId="0" fillId="2" borderId="58" xfId="0" applyNumberFormat="1" applyFill="1" applyBorder="1" applyAlignment="1" applyProtection="1">
      <alignment horizontal="center"/>
      <protection locked="0"/>
    </xf>
    <xf numFmtId="12" fontId="0" fillId="2" borderId="47" xfId="0" applyNumberFormat="1" applyFill="1" applyBorder="1" applyAlignment="1" applyProtection="1">
      <alignment horizontal="center"/>
      <protection locked="0"/>
    </xf>
    <xf numFmtId="0" fontId="3" fillId="3" borderId="48" xfId="0" applyFont="1" applyFill="1" applyBorder="1" applyAlignment="1" applyProtection="1">
      <alignment horizontal="center"/>
    </xf>
    <xf numFmtId="0" fontId="3" fillId="3" borderId="59" xfId="0" applyFont="1" applyFill="1" applyBorder="1" applyAlignment="1" applyProtection="1">
      <alignment horizontal="center"/>
    </xf>
    <xf numFmtId="2" fontId="1" fillId="3" borderId="29" xfId="0" applyNumberFormat="1" applyFont="1" applyFill="1" applyBorder="1" applyAlignment="1" applyProtection="1">
      <alignment horizontal="center"/>
    </xf>
    <xf numFmtId="2" fontId="1" fillId="3" borderId="44" xfId="0" applyNumberFormat="1" applyFont="1" applyFill="1" applyBorder="1" applyAlignment="1" applyProtection="1">
      <alignment horizontal="center"/>
    </xf>
    <xf numFmtId="2" fontId="1" fillId="3" borderId="35" xfId="0" applyNumberFormat="1" applyFont="1" applyFill="1" applyBorder="1" applyAlignment="1" applyProtection="1">
      <alignment horizontal="center"/>
    </xf>
    <xf numFmtId="0" fontId="13" fillId="3" borderId="0" xfId="0" applyFont="1" applyFill="1" applyBorder="1" applyAlignment="1" applyProtection="1">
      <alignment vertical="center" wrapText="1"/>
    </xf>
    <xf numFmtId="0" fontId="3" fillId="4" borderId="18" xfId="0" applyFont="1" applyFill="1" applyBorder="1" applyAlignment="1" applyProtection="1">
      <alignment horizontal="center"/>
    </xf>
    <xf numFmtId="0" fontId="12" fillId="4" borderId="0" xfId="0" applyFont="1" applyFill="1" applyBorder="1" applyAlignment="1" applyProtection="1">
      <alignment horizontal="center"/>
    </xf>
    <xf numFmtId="0" fontId="8" fillId="4" borderId="0" xfId="0" applyFont="1" applyFill="1" applyBorder="1" applyAlignment="1" applyProtection="1">
      <alignment horizontal="center"/>
    </xf>
    <xf numFmtId="0" fontId="0" fillId="4" borderId="21" xfId="0" applyFill="1" applyBorder="1" applyAlignment="1" applyProtection="1">
      <alignment horizontal="center"/>
    </xf>
    <xf numFmtId="0" fontId="0" fillId="4" borderId="32" xfId="0" applyFill="1" applyBorder="1" applyAlignment="1" applyProtection="1">
      <alignment horizontal="center"/>
    </xf>
    <xf numFmtId="164" fontId="3" fillId="4" borderId="32" xfId="0" applyNumberFormat="1" applyFont="1" applyFill="1" applyBorder="1" applyAlignment="1" applyProtection="1">
      <alignment horizontal="center"/>
    </xf>
    <xf numFmtId="165" fontId="1" fillId="3" borderId="21" xfId="0" applyNumberFormat="1" applyFont="1" applyFill="1" applyBorder="1" applyAlignment="1" applyProtection="1">
      <alignment horizontal="center"/>
    </xf>
    <xf numFmtId="165" fontId="1" fillId="3" borderId="46" xfId="0" applyNumberFormat="1" applyFont="1" applyFill="1" applyBorder="1" applyAlignment="1" applyProtection="1">
      <alignment horizontal="center"/>
    </xf>
    <xf numFmtId="165" fontId="1" fillId="3" borderId="47" xfId="0" applyNumberFormat="1" applyFont="1" applyFill="1" applyBorder="1" applyAlignment="1" applyProtection="1">
      <alignment horizontal="center"/>
    </xf>
    <xf numFmtId="165" fontId="1" fillId="3" borderId="4" xfId="0" applyNumberFormat="1" applyFont="1" applyFill="1" applyBorder="1" applyAlignment="1" applyProtection="1">
      <alignment horizontal="center"/>
    </xf>
    <xf numFmtId="165" fontId="1" fillId="3" borderId="5" xfId="0" applyNumberFormat="1" applyFont="1" applyFill="1" applyBorder="1" applyAlignment="1" applyProtection="1">
      <alignment horizontal="center"/>
    </xf>
    <xf numFmtId="165" fontId="1" fillId="3" borderId="37" xfId="0" applyNumberFormat="1" applyFont="1" applyFill="1" applyBorder="1" applyAlignment="1" applyProtection="1">
      <alignment horizontal="center"/>
    </xf>
    <xf numFmtId="165" fontId="1" fillId="3" borderId="32" xfId="0" applyNumberFormat="1" applyFont="1" applyFill="1" applyBorder="1" applyAlignment="1" applyProtection="1">
      <alignment horizontal="center"/>
    </xf>
    <xf numFmtId="165" fontId="1" fillId="3" borderId="6" xfId="0" applyNumberFormat="1" applyFont="1" applyFill="1" applyBorder="1" applyAlignment="1" applyProtection="1">
      <alignment horizontal="center"/>
    </xf>
    <xf numFmtId="165" fontId="1" fillId="3" borderId="7" xfId="0" applyNumberFormat="1" applyFont="1" applyFill="1" applyBorder="1" applyAlignment="1" applyProtection="1">
      <alignment horizontal="center"/>
    </xf>
    <xf numFmtId="2" fontId="1" fillId="2" borderId="10" xfId="0" applyNumberFormat="1" applyFont="1" applyFill="1" applyBorder="1" applyAlignment="1" applyProtection="1">
      <alignment horizontal="center"/>
      <protection locked="0"/>
    </xf>
    <xf numFmtId="12" fontId="0" fillId="2" borderId="11" xfId="0" applyNumberFormat="1" applyFill="1" applyBorder="1" applyAlignment="1" applyProtection="1">
      <alignment horizontal="center"/>
      <protection locked="0"/>
    </xf>
    <xf numFmtId="0" fontId="1" fillId="2" borderId="10" xfId="0" applyFont="1" applyFill="1" applyBorder="1" applyAlignment="1" applyProtection="1">
      <alignment horizontal="center"/>
      <protection locked="0"/>
    </xf>
    <xf numFmtId="0" fontId="4" fillId="9" borderId="37" xfId="0" applyFont="1" applyFill="1" applyBorder="1" applyAlignment="1" applyProtection="1">
      <alignment horizontal="center" vertical="center"/>
    </xf>
    <xf numFmtId="0" fontId="9" fillId="9" borderId="37" xfId="0" applyFont="1" applyFill="1" applyBorder="1" applyAlignment="1" applyProtection="1">
      <alignment horizontal="right" vertical="center"/>
    </xf>
    <xf numFmtId="1" fontId="9" fillId="9" borderId="24" xfId="0" applyNumberFormat="1" applyFont="1" applyFill="1" applyBorder="1" applyAlignment="1" applyProtection="1">
      <alignment horizontal="center" vertical="center"/>
    </xf>
    <xf numFmtId="1" fontId="9" fillId="9" borderId="16" xfId="0" applyNumberFormat="1" applyFont="1" applyFill="1" applyBorder="1" applyAlignment="1" applyProtection="1">
      <alignment horizontal="center" vertical="center"/>
    </xf>
    <xf numFmtId="0" fontId="3" fillId="10" borderId="23" xfId="0" applyFont="1" applyFill="1" applyBorder="1" applyAlignment="1" applyProtection="1">
      <alignment horizontal="center" wrapText="1"/>
    </xf>
    <xf numFmtId="0" fontId="3" fillId="10" borderId="22" xfId="0" applyFont="1" applyFill="1" applyBorder="1" applyAlignment="1" applyProtection="1">
      <alignment horizontal="center" wrapText="1"/>
    </xf>
    <xf numFmtId="0" fontId="0" fillId="2" borderId="3" xfId="0" applyFill="1" applyBorder="1" applyAlignment="1" applyProtection="1">
      <alignment horizontal="center"/>
      <protection locked="0"/>
    </xf>
    <xf numFmtId="0" fontId="1" fillId="3" borderId="0" xfId="0" applyFont="1" applyFill="1" applyBorder="1" applyAlignment="1" applyProtection="1">
      <alignment horizontal="center"/>
    </xf>
    <xf numFmtId="12" fontId="0" fillId="2" borderId="9" xfId="0" applyNumberFormat="1" applyFill="1" applyBorder="1" applyAlignment="1" applyProtection="1">
      <alignment horizontal="center"/>
      <protection locked="0"/>
    </xf>
    <xf numFmtId="12" fontId="0" fillId="2" borderId="61" xfId="0" applyNumberForma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2" fontId="1" fillId="2" borderId="32" xfId="0" applyNumberFormat="1" applyFont="1" applyFill="1" applyBorder="1" applyAlignment="1" applyProtection="1">
      <alignment horizontal="center"/>
      <protection locked="0"/>
    </xf>
    <xf numFmtId="2" fontId="2" fillId="2" borderId="9" xfId="0" applyNumberFormat="1" applyFont="1" applyFill="1" applyBorder="1" applyAlignment="1" applyProtection="1">
      <alignment horizontal="center"/>
      <protection locked="0"/>
    </xf>
    <xf numFmtId="165" fontId="3" fillId="10" borderId="22" xfId="0" applyNumberFormat="1" applyFont="1" applyFill="1" applyBorder="1" applyAlignment="1" applyProtection="1">
      <alignment horizontal="center"/>
    </xf>
    <xf numFmtId="2" fontId="0" fillId="10" borderId="6" xfId="0" applyNumberFormat="1" applyFill="1" applyBorder="1" applyAlignment="1" applyProtection="1">
      <alignment horizontal="center"/>
    </xf>
    <xf numFmtId="2" fontId="0" fillId="10" borderId="7" xfId="0" applyNumberFormat="1" applyFill="1" applyBorder="1" applyAlignment="1" applyProtection="1">
      <alignment horizontal="center"/>
    </xf>
    <xf numFmtId="0" fontId="0" fillId="10" borderId="0" xfId="0" applyFill="1" applyBorder="1" applyProtection="1"/>
    <xf numFmtId="0" fontId="1" fillId="3" borderId="23" xfId="0" applyNumberFormat="1" applyFont="1" applyFill="1" applyBorder="1" applyAlignment="1" applyProtection="1">
      <alignment horizontal="center"/>
    </xf>
    <xf numFmtId="0" fontId="1" fillId="3" borderId="2" xfId="0" applyNumberFormat="1" applyFont="1" applyFill="1" applyBorder="1" applyAlignment="1" applyProtection="1">
      <alignment horizontal="center"/>
    </xf>
    <xf numFmtId="0" fontId="1" fillId="3" borderId="10" xfId="0" applyNumberFormat="1" applyFont="1" applyFill="1" applyBorder="1" applyAlignment="1" applyProtection="1">
      <alignment horizontal="center"/>
    </xf>
    <xf numFmtId="0" fontId="1" fillId="3" borderId="3" xfId="0" applyNumberFormat="1" applyFont="1" applyFill="1" applyBorder="1" applyAlignment="1" applyProtection="1">
      <alignment horizontal="center"/>
    </xf>
    <xf numFmtId="0" fontId="7" fillId="3" borderId="0" xfId="0" applyFont="1" applyFill="1" applyAlignment="1" applyProtection="1">
      <alignment wrapText="1"/>
    </xf>
    <xf numFmtId="0" fontId="7" fillId="3" borderId="0" xfId="0" applyFont="1" applyFill="1" applyAlignment="1" applyProtection="1">
      <alignment horizontal="center" wrapText="1"/>
    </xf>
    <xf numFmtId="0" fontId="21" fillId="3" borderId="0" xfId="0" applyFont="1" applyFill="1" applyAlignment="1" applyProtection="1">
      <alignment horizontal="right"/>
    </xf>
    <xf numFmtId="0" fontId="7" fillId="3" borderId="0" xfId="0" applyFont="1" applyFill="1" applyAlignment="1" applyProtection="1">
      <alignment horizontal="right"/>
    </xf>
    <xf numFmtId="0" fontId="7" fillId="3" borderId="0" xfId="0" applyFont="1" applyFill="1" applyAlignment="1" applyProtection="1">
      <alignment horizontal="center"/>
    </xf>
    <xf numFmtId="44" fontId="7" fillId="3" borderId="0" xfId="1" applyFont="1" applyFill="1" applyAlignment="1" applyProtection="1">
      <alignment horizontal="center"/>
    </xf>
    <xf numFmtId="0" fontId="21" fillId="3" borderId="0" xfId="0" applyFont="1" applyFill="1" applyProtection="1"/>
    <xf numFmtId="0" fontId="8" fillId="3" borderId="0" xfId="0" applyFont="1" applyFill="1" applyAlignment="1" applyProtection="1">
      <alignment horizontal="right"/>
    </xf>
    <xf numFmtId="0" fontId="6" fillId="10" borderId="0" xfId="0" applyFont="1" applyFill="1" applyBorder="1" applyAlignment="1" applyProtection="1">
      <alignment vertical="center"/>
    </xf>
    <xf numFmtId="0" fontId="3" fillId="10" borderId="23" xfId="0" applyFont="1" applyFill="1" applyBorder="1" applyAlignment="1" applyProtection="1">
      <alignment horizontal="center" wrapText="1"/>
    </xf>
    <xf numFmtId="0" fontId="0" fillId="10" borderId="0" xfId="0" applyFill="1" applyBorder="1" applyAlignment="1" applyProtection="1">
      <alignment vertical="center"/>
    </xf>
    <xf numFmtId="0" fontId="1" fillId="10" borderId="0" xfId="0" applyFont="1" applyFill="1" applyBorder="1" applyAlignment="1" applyProtection="1">
      <alignment vertical="center" wrapText="1"/>
    </xf>
    <xf numFmtId="0" fontId="8" fillId="3" borderId="0" xfId="0" applyFont="1" applyFill="1" applyAlignment="1" applyProtection="1">
      <alignment horizontal="center" wrapText="1"/>
    </xf>
    <xf numFmtId="0" fontId="22" fillId="3" borderId="0" xfId="0" applyFont="1" applyFill="1" applyAlignment="1" applyProtection="1">
      <alignment horizontal="right"/>
    </xf>
    <xf numFmtId="0" fontId="8" fillId="3" borderId="0" xfId="0" applyFont="1" applyFill="1" applyAlignment="1" applyProtection="1">
      <alignment horizontal="center"/>
    </xf>
    <xf numFmtId="0" fontId="22" fillId="3" borderId="0" xfId="0" applyFont="1" applyFill="1" applyProtection="1"/>
    <xf numFmtId="0" fontId="0" fillId="10" borderId="0" xfId="0" applyFill="1" applyAlignment="1" applyProtection="1">
      <alignment horizontal="right"/>
    </xf>
    <xf numFmtId="0" fontId="0" fillId="10" borderId="0" xfId="0" applyFill="1" applyBorder="1" applyAlignment="1" applyProtection="1">
      <alignment horizontal="left" vertical="center"/>
    </xf>
    <xf numFmtId="0" fontId="0" fillId="10" borderId="0" xfId="0" applyFill="1" applyBorder="1" applyAlignment="1" applyProtection="1">
      <alignment horizontal="right" vertical="center"/>
    </xf>
    <xf numFmtId="0" fontId="1" fillId="10" borderId="0" xfId="0" applyFont="1" applyFill="1" applyBorder="1" applyAlignment="1" applyProtection="1">
      <alignment horizontal="center" vertical="center"/>
    </xf>
    <xf numFmtId="0" fontId="0" fillId="10" borderId="18" xfId="0" applyFill="1" applyBorder="1" applyProtection="1"/>
    <xf numFmtId="0" fontId="0" fillId="10" borderId="18" xfId="0" applyFill="1" applyBorder="1" applyAlignment="1" applyProtection="1">
      <alignment horizontal="left" vertical="center"/>
    </xf>
    <xf numFmtId="0" fontId="6" fillId="10" borderId="18" xfId="0" applyFont="1" applyFill="1" applyBorder="1" applyAlignment="1" applyProtection="1">
      <alignment horizontal="center" vertical="center"/>
    </xf>
    <xf numFmtId="0" fontId="0" fillId="10" borderId="21" xfId="0" applyFill="1" applyBorder="1" applyProtection="1"/>
    <xf numFmtId="0" fontId="0" fillId="10" borderId="21" xfId="0" applyFill="1" applyBorder="1" applyAlignment="1" applyProtection="1">
      <alignment horizontal="left" vertical="center"/>
    </xf>
    <xf numFmtId="0" fontId="0" fillId="10" borderId="29" xfId="0" applyFill="1" applyBorder="1" applyProtection="1"/>
    <xf numFmtId="0" fontId="0" fillId="10" borderId="30" xfId="0" applyFill="1" applyBorder="1" applyProtection="1"/>
    <xf numFmtId="0" fontId="1" fillId="10" borderId="51" xfId="0" applyFont="1" applyFill="1" applyBorder="1" applyAlignment="1" applyProtection="1">
      <alignment horizontal="center" vertical="center"/>
    </xf>
    <xf numFmtId="0" fontId="0" fillId="10" borderId="54" xfId="0" applyFill="1" applyBorder="1" applyAlignment="1" applyProtection="1">
      <alignment horizontal="center" vertical="center"/>
    </xf>
    <xf numFmtId="0" fontId="0" fillId="10" borderId="51" xfId="0" applyFill="1" applyBorder="1" applyAlignment="1" applyProtection="1">
      <alignment horizontal="center" vertical="center"/>
    </xf>
    <xf numFmtId="0" fontId="0" fillId="10" borderId="51" xfId="0" applyFill="1" applyBorder="1" applyProtection="1"/>
    <xf numFmtId="0" fontId="0" fillId="10" borderId="11" xfId="0" applyFill="1" applyBorder="1" applyProtection="1"/>
    <xf numFmtId="0" fontId="0" fillId="10" borderId="32" xfId="0" applyFill="1" applyBorder="1" applyAlignment="1" applyProtection="1">
      <alignment horizontal="left" vertical="top"/>
    </xf>
    <xf numFmtId="0" fontId="6" fillId="10" borderId="27" xfId="0" applyFont="1" applyFill="1" applyBorder="1" applyAlignment="1" applyProtection="1">
      <alignment horizontal="left" vertical="center" indent="1"/>
    </xf>
    <xf numFmtId="0" fontId="1" fillId="10" borderId="28" xfId="0" applyFont="1" applyFill="1" applyBorder="1" applyAlignment="1" applyProtection="1">
      <alignment horizontal="left" indent="1"/>
    </xf>
    <xf numFmtId="0" fontId="1" fillId="10" borderId="29" xfId="0" applyFont="1" applyFill="1" applyBorder="1" applyAlignment="1" applyProtection="1">
      <alignment horizontal="left" vertical="center"/>
    </xf>
    <xf numFmtId="0" fontId="8" fillId="3" borderId="0" xfId="0" applyFont="1" applyFill="1" applyAlignment="1" applyProtection="1">
      <alignment wrapText="1"/>
    </xf>
    <xf numFmtId="44" fontId="8" fillId="3" borderId="0" xfId="1" applyFont="1" applyFill="1" applyAlignment="1" applyProtection="1">
      <alignment horizontal="right"/>
    </xf>
    <xf numFmtId="0" fontId="0" fillId="10" borderId="32" xfId="0" applyFill="1" applyBorder="1" applyAlignment="1" applyProtection="1">
      <alignment vertical="top"/>
    </xf>
    <xf numFmtId="0" fontId="0" fillId="10" borderId="51" xfId="0" applyFill="1" applyBorder="1" applyAlignment="1" applyProtection="1">
      <alignment horizontal="center" vertical="top"/>
    </xf>
    <xf numFmtId="0" fontId="17" fillId="10" borderId="21" xfId="0" applyFont="1" applyFill="1" applyBorder="1" applyAlignment="1" applyProtection="1">
      <alignment horizontal="center" vertical="center"/>
    </xf>
    <xf numFmtId="0" fontId="0" fillId="10" borderId="55" xfId="0" applyFill="1" applyBorder="1" applyProtection="1"/>
    <xf numFmtId="0" fontId="7" fillId="3" borderId="0" xfId="0" applyFont="1" applyFill="1" applyBorder="1" applyAlignment="1" applyProtection="1">
      <alignment horizontal="center" vertical="center"/>
    </xf>
    <xf numFmtId="0" fontId="7" fillId="3" borderId="0" xfId="0" applyFont="1" applyFill="1" applyBorder="1" applyAlignment="1" applyProtection="1">
      <alignment vertical="center" wrapText="1"/>
    </xf>
    <xf numFmtId="0" fontId="7" fillId="3" borderId="0" xfId="0" applyFont="1" applyFill="1" applyBorder="1" applyAlignment="1" applyProtection="1">
      <alignment vertical="center"/>
    </xf>
    <xf numFmtId="165" fontId="7" fillId="3" borderId="0" xfId="0" applyNumberFormat="1" applyFont="1" applyFill="1" applyBorder="1" applyAlignment="1" applyProtection="1">
      <alignment horizontal="center" vertical="center"/>
    </xf>
    <xf numFmtId="165" fontId="7" fillId="3" borderId="0" xfId="0" applyNumberFormat="1" applyFont="1" applyFill="1" applyBorder="1" applyAlignment="1" applyProtection="1">
      <alignment vertical="center"/>
    </xf>
    <xf numFmtId="165" fontId="7" fillId="3" borderId="0" xfId="0" applyNumberFormat="1" applyFont="1" applyFill="1" applyAlignment="1" applyProtection="1">
      <alignment horizontal="center"/>
    </xf>
    <xf numFmtId="0" fontId="25" fillId="3" borderId="0" xfId="0" applyFont="1" applyFill="1" applyBorder="1" applyAlignment="1" applyProtection="1">
      <alignment vertical="center" wrapText="1"/>
    </xf>
    <xf numFmtId="0" fontId="25" fillId="3" borderId="0" xfId="0" applyFont="1" applyFill="1" applyAlignment="1" applyProtection="1">
      <alignment vertical="center" wrapText="1"/>
    </xf>
    <xf numFmtId="0" fontId="26" fillId="3" borderId="0" xfId="0" applyFont="1" applyFill="1" applyAlignment="1" applyProtection="1">
      <alignment horizontal="center"/>
    </xf>
    <xf numFmtId="0" fontId="21" fillId="3" borderId="0" xfId="0" applyFont="1" applyFill="1" applyAlignment="1" applyProtection="1">
      <alignment horizontal="center"/>
    </xf>
    <xf numFmtId="0" fontId="27" fillId="3" borderId="0" xfId="0" applyFont="1" applyFill="1" applyAlignment="1" applyProtection="1">
      <alignment horizontal="center"/>
    </xf>
    <xf numFmtId="2" fontId="7" fillId="3" borderId="0" xfId="0" applyNumberFormat="1" applyFont="1" applyFill="1" applyAlignment="1" applyProtection="1">
      <alignment horizontal="center"/>
    </xf>
    <xf numFmtId="166" fontId="7" fillId="3" borderId="0" xfId="0" applyNumberFormat="1" applyFont="1" applyFill="1" applyAlignment="1" applyProtection="1">
      <alignment horizontal="center"/>
    </xf>
    <xf numFmtId="0" fontId="6" fillId="10" borderId="0" xfId="0" applyFont="1" applyFill="1" applyBorder="1" applyAlignment="1" applyProtection="1">
      <alignment horizontal="right" vertical="center"/>
    </xf>
    <xf numFmtId="164" fontId="0" fillId="10" borderId="18" xfId="1" applyNumberFormat="1" applyFont="1" applyFill="1" applyBorder="1" applyAlignment="1" applyProtection="1">
      <alignment horizontal="center" vertical="center"/>
    </xf>
    <xf numFmtId="164" fontId="0" fillId="10" borderId="0" xfId="1" applyNumberFormat="1" applyFont="1" applyFill="1" applyBorder="1" applyAlignment="1" applyProtection="1">
      <alignment horizontal="center" vertical="center"/>
    </xf>
    <xf numFmtId="164" fontId="0" fillId="10" borderId="0" xfId="0" applyNumberFormat="1" applyFill="1" applyBorder="1" applyProtection="1"/>
    <xf numFmtId="164" fontId="0" fillId="10" borderId="0" xfId="1" applyNumberFormat="1" applyFont="1" applyFill="1" applyBorder="1" applyAlignment="1" applyProtection="1">
      <alignment horizontal="center" vertical="top"/>
    </xf>
    <xf numFmtId="164" fontId="0" fillId="10" borderId="21" xfId="0" applyNumberFormat="1" applyFill="1" applyBorder="1" applyProtection="1"/>
    <xf numFmtId="164" fontId="0" fillId="10" borderId="32" xfId="1" applyNumberFormat="1" applyFont="1" applyFill="1" applyBorder="1" applyAlignment="1" applyProtection="1">
      <alignment horizontal="center" vertical="top"/>
    </xf>
    <xf numFmtId="0" fontId="17" fillId="10" borderId="29" xfId="0" applyFont="1" applyFill="1" applyBorder="1" applyAlignment="1" applyProtection="1">
      <alignment vertical="center"/>
    </xf>
    <xf numFmtId="2" fontId="2" fillId="2" borderId="8" xfId="0" applyNumberFormat="1" applyFont="1" applyFill="1" applyBorder="1" applyAlignment="1" applyProtection="1">
      <alignment horizontal="center"/>
      <protection locked="0"/>
    </xf>
    <xf numFmtId="2" fontId="24" fillId="3" borderId="0" xfId="1" applyNumberFormat="1" applyFont="1" applyFill="1" applyBorder="1" applyAlignment="1" applyProtection="1">
      <alignment horizontal="center" vertical="center"/>
    </xf>
    <xf numFmtId="0" fontId="24" fillId="3" borderId="0" xfId="0" applyNumberFormat="1" applyFont="1" applyFill="1" applyBorder="1" applyAlignment="1" applyProtection="1">
      <alignment horizontal="center" vertical="center"/>
    </xf>
    <xf numFmtId="0" fontId="1" fillId="10" borderId="52" xfId="0" applyFont="1" applyFill="1" applyBorder="1" applyAlignment="1" applyProtection="1">
      <alignment horizontal="center" vertical="top"/>
    </xf>
    <xf numFmtId="0" fontId="16" fillId="10" borderId="29" xfId="0" applyFont="1" applyFill="1" applyBorder="1" applyAlignment="1" applyProtection="1">
      <alignment horizontal="center" vertical="center"/>
    </xf>
    <xf numFmtId="0" fontId="16" fillId="10" borderId="32" xfId="0" applyFont="1" applyFill="1" applyBorder="1" applyAlignment="1" applyProtection="1">
      <alignment horizontal="center" vertical="center"/>
    </xf>
    <xf numFmtId="0" fontId="0" fillId="10" borderId="53" xfId="0" applyFill="1" applyBorder="1" applyAlignment="1" applyProtection="1">
      <alignment horizontal="left" vertical="center" indent="1"/>
    </xf>
    <xf numFmtId="0" fontId="0" fillId="10" borderId="28" xfId="0" applyFill="1" applyBorder="1" applyAlignment="1" applyProtection="1">
      <alignment horizontal="left" vertical="center" indent="1"/>
    </xf>
    <xf numFmtId="0" fontId="0" fillId="10" borderId="18" xfId="0" applyFill="1" applyBorder="1" applyAlignment="1" applyProtection="1">
      <alignment horizontal="left" vertical="center" indent="1"/>
    </xf>
    <xf numFmtId="0" fontId="0" fillId="10" borderId="0" xfId="0" applyFill="1" applyBorder="1" applyAlignment="1" applyProtection="1">
      <alignment horizontal="left" vertical="center" indent="1"/>
    </xf>
    <xf numFmtId="0" fontId="0" fillId="10" borderId="31" xfId="0" applyFill="1" applyBorder="1" applyAlignment="1" applyProtection="1">
      <alignment horizontal="left" vertical="center" indent="1"/>
    </xf>
    <xf numFmtId="0" fontId="0" fillId="10" borderId="32" xfId="0" applyFill="1" applyBorder="1" applyAlignment="1" applyProtection="1">
      <alignment horizontal="left" vertical="center" indent="1"/>
    </xf>
    <xf numFmtId="0" fontId="6" fillId="10" borderId="27" xfId="0" applyFont="1" applyFill="1" applyBorder="1" applyAlignment="1" applyProtection="1">
      <alignment horizontal="right" vertical="center"/>
    </xf>
    <xf numFmtId="0" fontId="6" fillId="10" borderId="29" xfId="0" applyFont="1" applyFill="1" applyBorder="1" applyAlignment="1" applyProtection="1">
      <alignment horizontal="right" vertical="center"/>
    </xf>
    <xf numFmtId="0" fontId="6" fillId="10" borderId="31" xfId="0" applyFont="1" applyFill="1" applyBorder="1" applyAlignment="1" applyProtection="1">
      <alignment horizontal="right" vertical="center"/>
    </xf>
    <xf numFmtId="0" fontId="6" fillId="10" borderId="32" xfId="0" applyFont="1" applyFill="1" applyBorder="1" applyAlignment="1" applyProtection="1">
      <alignment horizontal="right" vertical="center"/>
    </xf>
    <xf numFmtId="49" fontId="15" fillId="2" borderId="62" xfId="1" applyNumberFormat="1" applyFont="1" applyFill="1" applyBorder="1" applyAlignment="1" applyProtection="1">
      <alignment horizontal="center" vertical="center"/>
      <protection locked="0"/>
    </xf>
    <xf numFmtId="49" fontId="15" fillId="2" borderId="25" xfId="1" applyNumberFormat="1" applyFont="1" applyFill="1" applyBorder="1" applyAlignment="1" applyProtection="1">
      <alignment horizontal="center" vertical="center"/>
      <protection locked="0"/>
    </xf>
    <xf numFmtId="49" fontId="15" fillId="2" borderId="63" xfId="1" applyNumberFormat="1" applyFont="1" applyFill="1" applyBorder="1" applyAlignment="1" applyProtection="1">
      <alignment horizontal="center" vertical="center"/>
      <protection locked="0"/>
    </xf>
    <xf numFmtId="49" fontId="15" fillId="2" borderId="7" xfId="1" applyNumberFormat="1" applyFont="1" applyFill="1" applyBorder="1" applyAlignment="1" applyProtection="1">
      <alignment horizontal="center" vertical="center"/>
      <protection locked="0"/>
    </xf>
    <xf numFmtId="167" fontId="15" fillId="2" borderId="62" xfId="1" applyNumberFormat="1" applyFont="1" applyFill="1" applyBorder="1" applyAlignment="1" applyProtection="1">
      <alignment horizontal="center" vertical="center"/>
      <protection locked="0"/>
    </xf>
    <xf numFmtId="167" fontId="15" fillId="2" borderId="25" xfId="1" applyNumberFormat="1" applyFont="1" applyFill="1" applyBorder="1" applyAlignment="1" applyProtection="1">
      <alignment horizontal="center" vertical="center"/>
      <protection locked="0"/>
    </xf>
    <xf numFmtId="167" fontId="15" fillId="2" borderId="63" xfId="1" applyNumberFormat="1" applyFont="1" applyFill="1" applyBorder="1" applyAlignment="1" applyProtection="1">
      <alignment horizontal="center" vertical="center"/>
      <protection locked="0"/>
    </xf>
    <xf numFmtId="167" fontId="15" fillId="2" borderId="7" xfId="1" applyNumberFormat="1" applyFont="1" applyFill="1" applyBorder="1" applyAlignment="1" applyProtection="1">
      <alignment horizontal="center" vertical="center"/>
      <protection locked="0"/>
    </xf>
    <xf numFmtId="0" fontId="6" fillId="7" borderId="1" xfId="0" applyFont="1" applyFill="1" applyBorder="1" applyAlignment="1" applyProtection="1">
      <alignment horizontal="center" vertical="center"/>
    </xf>
    <xf numFmtId="0" fontId="6" fillId="7" borderId="14" xfId="0" applyFont="1" applyFill="1" applyBorder="1" applyAlignment="1" applyProtection="1">
      <alignment horizontal="center" vertical="center"/>
    </xf>
    <xf numFmtId="0" fontId="6" fillId="7" borderId="49" xfId="0" applyFont="1" applyFill="1" applyBorder="1" applyAlignment="1" applyProtection="1">
      <alignment horizontal="center" vertical="center"/>
    </xf>
    <xf numFmtId="0" fontId="15" fillId="2" borderId="28"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15" fillId="2" borderId="51" xfId="0" applyFont="1" applyFill="1" applyBorder="1" applyAlignment="1" applyProtection="1">
      <alignment horizontal="left" vertical="top" wrapText="1"/>
      <protection locked="0"/>
    </xf>
    <xf numFmtId="0" fontId="15" fillId="2" borderId="31" xfId="0" applyFont="1" applyFill="1" applyBorder="1" applyAlignment="1" applyProtection="1">
      <alignment horizontal="left" vertical="top" wrapText="1"/>
      <protection locked="0"/>
    </xf>
    <xf numFmtId="0" fontId="15" fillId="2" borderId="32" xfId="0" applyFont="1" applyFill="1" applyBorder="1" applyAlignment="1" applyProtection="1">
      <alignment horizontal="left" vertical="top" wrapText="1"/>
      <protection locked="0"/>
    </xf>
    <xf numFmtId="0" fontId="15" fillId="2" borderId="52" xfId="0" applyFont="1" applyFill="1" applyBorder="1" applyAlignment="1" applyProtection="1">
      <alignment horizontal="left" vertical="top" wrapText="1"/>
      <protection locked="0"/>
    </xf>
    <xf numFmtId="164" fontId="6" fillId="7" borderId="14" xfId="1" applyNumberFormat="1" applyFont="1" applyFill="1" applyBorder="1" applyAlignment="1" applyProtection="1">
      <alignment horizontal="center" vertical="center"/>
    </xf>
    <xf numFmtId="164" fontId="6" fillId="7" borderId="13" xfId="1" applyNumberFormat="1" applyFont="1" applyFill="1" applyBorder="1" applyAlignment="1" applyProtection="1">
      <alignment horizontal="center" vertical="center"/>
    </xf>
    <xf numFmtId="0" fontId="15" fillId="2" borderId="36" xfId="0" applyFont="1" applyFill="1" applyBorder="1" applyAlignment="1" applyProtection="1">
      <alignment horizontal="center" vertical="center"/>
      <protection locked="0"/>
    </xf>
    <xf numFmtId="0" fontId="15" fillId="2" borderId="30" xfId="0" applyFont="1" applyFill="1" applyBorder="1" applyAlignment="1" applyProtection="1">
      <alignment horizontal="center" vertical="center"/>
      <protection locked="0"/>
    </xf>
    <xf numFmtId="0" fontId="15" fillId="2" borderId="60" xfId="0" applyFont="1" applyFill="1" applyBorder="1" applyAlignment="1" applyProtection="1">
      <alignment horizontal="center" vertical="center"/>
      <protection locked="0"/>
    </xf>
    <xf numFmtId="0" fontId="15" fillId="2" borderId="52" xfId="0" applyFont="1" applyFill="1" applyBorder="1" applyAlignment="1" applyProtection="1">
      <alignment horizontal="center" vertical="center"/>
      <protection locked="0"/>
    </xf>
    <xf numFmtId="0" fontId="6" fillId="10" borderId="27" xfId="0" applyFont="1" applyFill="1" applyBorder="1" applyAlignment="1" applyProtection="1">
      <alignment horizontal="center" vertical="center"/>
    </xf>
    <xf numFmtId="0" fontId="6" fillId="10" borderId="29" xfId="0" applyFont="1" applyFill="1" applyBorder="1" applyAlignment="1" applyProtection="1">
      <alignment horizontal="center" vertical="center"/>
    </xf>
    <xf numFmtId="0" fontId="6" fillId="10" borderId="30" xfId="0" applyFont="1" applyFill="1" applyBorder="1" applyAlignment="1" applyProtection="1">
      <alignment horizontal="center" vertical="center"/>
    </xf>
    <xf numFmtId="0" fontId="6" fillId="10" borderId="31" xfId="0" applyFont="1" applyFill="1" applyBorder="1" applyAlignment="1" applyProtection="1">
      <alignment horizontal="center" vertical="center"/>
    </xf>
    <xf numFmtId="0" fontId="6" fillId="10" borderId="32" xfId="0" applyFont="1" applyFill="1" applyBorder="1" applyAlignment="1" applyProtection="1">
      <alignment horizontal="center" vertical="center"/>
    </xf>
    <xf numFmtId="0" fontId="6" fillId="10" borderId="52" xfId="0" applyFont="1" applyFill="1" applyBorder="1" applyAlignment="1" applyProtection="1">
      <alignment horizontal="center" vertical="center"/>
    </xf>
    <xf numFmtId="0" fontId="15" fillId="4" borderId="27" xfId="0" applyFont="1" applyFill="1" applyBorder="1" applyAlignment="1" applyProtection="1">
      <alignment horizontal="center" vertical="center" wrapText="1"/>
    </xf>
    <xf numFmtId="0" fontId="15" fillId="4" borderId="29" xfId="0" applyFont="1" applyFill="1" applyBorder="1" applyAlignment="1" applyProtection="1">
      <alignment horizontal="center" vertical="center" wrapText="1"/>
    </xf>
    <xf numFmtId="0" fontId="15" fillId="4" borderId="30" xfId="0" applyFont="1" applyFill="1" applyBorder="1" applyAlignment="1" applyProtection="1">
      <alignment horizontal="center" vertical="center" wrapText="1"/>
    </xf>
    <xf numFmtId="0" fontId="15" fillId="4" borderId="28"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51" xfId="0" applyFont="1" applyFill="1" applyBorder="1" applyAlignment="1" applyProtection="1">
      <alignment horizontal="center" vertical="center" wrapText="1"/>
    </xf>
    <xf numFmtId="0" fontId="15" fillId="4" borderId="31" xfId="0" applyFont="1" applyFill="1" applyBorder="1" applyAlignment="1" applyProtection="1">
      <alignment horizontal="center" vertical="center" wrapText="1"/>
    </xf>
    <xf numFmtId="0" fontId="15" fillId="4" borderId="32" xfId="0" applyFont="1" applyFill="1" applyBorder="1" applyAlignment="1" applyProtection="1">
      <alignment horizontal="center" vertical="center" wrapText="1"/>
    </xf>
    <xf numFmtId="0" fontId="15" fillId="4" borderId="52" xfId="0" applyFont="1" applyFill="1" applyBorder="1" applyAlignment="1" applyProtection="1">
      <alignment horizontal="center" vertical="center" wrapText="1"/>
    </xf>
    <xf numFmtId="2" fontId="2" fillId="2" borderId="8" xfId="0" applyNumberFormat="1" applyFont="1" applyFill="1" applyBorder="1" applyAlignment="1" applyProtection="1">
      <alignment horizontal="center"/>
      <protection locked="0"/>
    </xf>
    <xf numFmtId="2" fontId="2" fillId="2" borderId="37" xfId="0" applyNumberFormat="1" applyFont="1" applyFill="1" applyBorder="1" applyAlignment="1" applyProtection="1">
      <alignment horizontal="center"/>
      <protection locked="0"/>
    </xf>
    <xf numFmtId="2" fontId="2" fillId="2" borderId="44" xfId="0" applyNumberFormat="1" applyFont="1" applyFill="1" applyBorder="1" applyAlignment="1" applyProtection="1">
      <alignment horizontal="center"/>
      <protection locked="0"/>
    </xf>
    <xf numFmtId="0" fontId="6" fillId="8" borderId="27" xfId="0" applyFont="1" applyFill="1" applyBorder="1" applyAlignment="1" applyProtection="1">
      <alignment horizontal="center" vertical="center"/>
    </xf>
    <xf numFmtId="0" fontId="6" fillId="8" borderId="29" xfId="0" applyFont="1" applyFill="1" applyBorder="1" applyAlignment="1" applyProtection="1">
      <alignment horizontal="center" vertical="center"/>
    </xf>
    <xf numFmtId="0" fontId="6" fillId="8" borderId="31" xfId="0" applyFont="1" applyFill="1" applyBorder="1" applyAlignment="1" applyProtection="1">
      <alignment horizontal="center" vertical="center"/>
    </xf>
    <xf numFmtId="0" fontId="6" fillId="8" borderId="32" xfId="0" applyFont="1" applyFill="1" applyBorder="1" applyAlignment="1" applyProtection="1">
      <alignment horizontal="center" vertical="center"/>
    </xf>
    <xf numFmtId="164" fontId="6" fillId="8" borderId="62" xfId="1" applyNumberFormat="1" applyFont="1" applyFill="1" applyBorder="1" applyAlignment="1" applyProtection="1">
      <alignment horizontal="center" vertical="center"/>
    </xf>
    <xf numFmtId="164" fontId="6" fillId="8" borderId="25" xfId="1" applyNumberFormat="1" applyFont="1" applyFill="1" applyBorder="1" applyAlignment="1" applyProtection="1">
      <alignment horizontal="center" vertical="center"/>
    </xf>
    <xf numFmtId="164" fontId="6" fillId="8" borderId="63" xfId="1" applyNumberFormat="1" applyFont="1" applyFill="1" applyBorder="1" applyAlignment="1" applyProtection="1">
      <alignment horizontal="center" vertical="center"/>
    </xf>
    <xf numFmtId="164" fontId="6" fillId="8" borderId="7" xfId="1" applyNumberFormat="1" applyFont="1" applyFill="1" applyBorder="1" applyAlignment="1" applyProtection="1">
      <alignment horizontal="center" vertical="center"/>
    </xf>
    <xf numFmtId="2" fontId="2" fillId="2" borderId="9" xfId="0" applyNumberFormat="1" applyFont="1" applyFill="1" applyBorder="1" applyAlignment="1" applyProtection="1">
      <alignment horizontal="center"/>
      <protection locked="0"/>
    </xf>
    <xf numFmtId="2" fontId="2" fillId="2" borderId="38" xfId="0" applyNumberFormat="1" applyFont="1" applyFill="1" applyBorder="1" applyAlignment="1" applyProtection="1">
      <alignment horizontal="center"/>
      <protection locked="0"/>
    </xf>
    <xf numFmtId="2" fontId="2" fillId="2" borderId="35" xfId="0" applyNumberFormat="1" applyFont="1" applyFill="1" applyBorder="1" applyAlignment="1" applyProtection="1">
      <alignment horizontal="center"/>
      <protection locked="0"/>
    </xf>
    <xf numFmtId="0" fontId="3" fillId="10" borderId="23" xfId="0" applyFont="1" applyFill="1" applyBorder="1" applyAlignment="1" applyProtection="1">
      <alignment horizontal="center" wrapText="1"/>
    </xf>
    <xf numFmtId="0" fontId="3" fillId="10" borderId="22" xfId="0" applyFont="1" applyFill="1" applyBorder="1" applyAlignment="1" applyProtection="1">
      <alignment horizontal="center" wrapText="1"/>
    </xf>
    <xf numFmtId="0" fontId="3" fillId="10" borderId="1" xfId="0" applyFont="1" applyFill="1" applyBorder="1" applyAlignment="1" applyProtection="1">
      <alignment horizontal="center" wrapText="1"/>
    </xf>
    <xf numFmtId="0" fontId="3" fillId="10" borderId="13" xfId="0" applyFont="1" applyFill="1" applyBorder="1" applyAlignment="1" applyProtection="1">
      <alignment horizontal="center" wrapText="1"/>
    </xf>
    <xf numFmtId="0" fontId="3" fillId="10" borderId="14" xfId="0" applyFont="1" applyFill="1" applyBorder="1" applyAlignment="1" applyProtection="1">
      <alignment horizontal="center" wrapText="1"/>
    </xf>
    <xf numFmtId="0" fontId="3" fillId="10" borderId="27" xfId="0" applyFont="1" applyFill="1" applyBorder="1" applyAlignment="1" applyProtection="1">
      <alignment horizontal="center"/>
    </xf>
    <xf numFmtId="0" fontId="3" fillId="10" borderId="29" xfId="0" applyFont="1" applyFill="1" applyBorder="1" applyAlignment="1" applyProtection="1">
      <alignment horizontal="center"/>
    </xf>
    <xf numFmtId="0" fontId="3" fillId="10" borderId="30" xfId="0" applyFont="1" applyFill="1" applyBorder="1" applyAlignment="1" applyProtection="1">
      <alignment horizontal="center"/>
    </xf>
    <xf numFmtId="0" fontId="3" fillId="10" borderId="31" xfId="0" applyFont="1" applyFill="1" applyBorder="1" applyAlignment="1" applyProtection="1">
      <alignment horizontal="center"/>
    </xf>
    <xf numFmtId="0" fontId="3" fillId="10" borderId="32" xfId="0" applyFont="1" applyFill="1" applyBorder="1" applyAlignment="1" applyProtection="1">
      <alignment horizontal="center"/>
    </xf>
    <xf numFmtId="0" fontId="3" fillId="10" borderId="52" xfId="0" applyFont="1" applyFill="1" applyBorder="1" applyAlignment="1" applyProtection="1">
      <alignment horizontal="center"/>
    </xf>
    <xf numFmtId="0" fontId="23" fillId="3" borderId="0" xfId="0" applyFont="1" applyFill="1" applyBorder="1" applyAlignment="1" applyProtection="1">
      <alignment horizontal="center" vertical="center" wrapText="1"/>
    </xf>
    <xf numFmtId="2" fontId="24" fillId="3" borderId="0" xfId="0" applyNumberFormat="1" applyFont="1" applyFill="1" applyBorder="1" applyAlignment="1" applyProtection="1">
      <alignment horizontal="center" vertical="center"/>
    </xf>
    <xf numFmtId="2" fontId="24" fillId="3" borderId="0" xfId="1" applyNumberFormat="1" applyFont="1" applyFill="1" applyBorder="1" applyAlignment="1" applyProtection="1">
      <alignment horizontal="center" vertical="center"/>
    </xf>
    <xf numFmtId="165" fontId="7" fillId="3" borderId="0" xfId="0" applyNumberFormat="1" applyFont="1" applyFill="1" applyBorder="1" applyAlignment="1" applyProtection="1">
      <alignment horizontal="center" vertical="center" wrapText="1"/>
    </xf>
    <xf numFmtId="0" fontId="24" fillId="3" borderId="0" xfId="0" applyNumberFormat="1" applyFont="1" applyFill="1" applyBorder="1" applyAlignment="1" applyProtection="1">
      <alignment horizontal="center" vertical="center"/>
    </xf>
    <xf numFmtId="0" fontId="3" fillId="3" borderId="23" xfId="0" applyFont="1" applyFill="1" applyBorder="1" applyAlignment="1" applyProtection="1">
      <alignment horizontal="center" wrapText="1"/>
    </xf>
    <xf numFmtId="0" fontId="3" fillId="3" borderId="22" xfId="0" applyFont="1" applyFill="1" applyBorder="1" applyAlignment="1" applyProtection="1">
      <alignment horizontal="center" wrapText="1"/>
    </xf>
    <xf numFmtId="164" fontId="5" fillId="3" borderId="18" xfId="0" applyNumberFormat="1" applyFont="1" applyFill="1" applyBorder="1" applyAlignment="1" applyProtection="1">
      <alignment horizontal="center" vertical="center"/>
    </xf>
    <xf numFmtId="0" fontId="1" fillId="3" borderId="1" xfId="0" applyFont="1" applyFill="1" applyBorder="1" applyAlignment="1" applyProtection="1">
      <alignment horizontal="center"/>
    </xf>
    <xf numFmtId="0" fontId="1" fillId="3" borderId="14" xfId="0" applyFont="1" applyFill="1" applyBorder="1" applyAlignment="1" applyProtection="1">
      <alignment horizontal="center"/>
    </xf>
    <xf numFmtId="0" fontId="1" fillId="3" borderId="13" xfId="0" applyFont="1" applyFill="1" applyBorder="1" applyAlignment="1" applyProtection="1">
      <alignment horizontal="center"/>
    </xf>
    <xf numFmtId="166" fontId="0" fillId="3" borderId="18" xfId="0" applyNumberFormat="1" applyFill="1" applyBorder="1" applyAlignment="1" applyProtection="1">
      <alignment horizontal="center" vertical="center"/>
    </xf>
    <xf numFmtId="166" fontId="3" fillId="4" borderId="33" xfId="0" applyNumberFormat="1" applyFont="1" applyFill="1" applyBorder="1" applyAlignment="1" applyProtection="1">
      <alignment horizontal="center"/>
    </xf>
    <xf numFmtId="166" fontId="3" fillId="4" borderId="34" xfId="0" applyNumberFormat="1" applyFont="1" applyFill="1" applyBorder="1" applyAlignment="1" applyProtection="1">
      <alignment horizontal="center"/>
    </xf>
    <xf numFmtId="166" fontId="3" fillId="4" borderId="36" xfId="0" applyNumberFormat="1" applyFont="1" applyFill="1" applyBorder="1" applyAlignment="1" applyProtection="1">
      <alignment horizontal="center"/>
    </xf>
    <xf numFmtId="166" fontId="3" fillId="4" borderId="41" xfId="0" applyNumberFormat="1" applyFont="1" applyFill="1" applyBorder="1" applyAlignment="1" applyProtection="1">
      <alignment horizontal="center"/>
    </xf>
    <xf numFmtId="1" fontId="20" fillId="4" borderId="9" xfId="0" applyNumberFormat="1" applyFont="1" applyFill="1" applyBorder="1" applyAlignment="1" applyProtection="1">
      <alignment horizontal="center" vertical="center" wrapText="1"/>
    </xf>
    <xf numFmtId="1" fontId="20" fillId="4" borderId="38" xfId="0" applyNumberFormat="1" applyFont="1" applyFill="1" applyBorder="1" applyAlignment="1" applyProtection="1">
      <alignment horizontal="center" vertical="center" wrapText="1"/>
    </xf>
    <xf numFmtId="1" fontId="20" fillId="4" borderId="35" xfId="0" applyNumberFormat="1" applyFont="1" applyFill="1" applyBorder="1" applyAlignment="1" applyProtection="1">
      <alignment horizontal="center" vertical="center" wrapText="1"/>
    </xf>
    <xf numFmtId="164" fontId="3" fillId="4" borderId="36" xfId="0" applyNumberFormat="1" applyFont="1" applyFill="1" applyBorder="1" applyAlignment="1" applyProtection="1">
      <alignment horizontal="center"/>
    </xf>
    <xf numFmtId="164" fontId="3" fillId="4" borderId="30" xfId="0" applyNumberFormat="1" applyFont="1" applyFill="1" applyBorder="1" applyAlignment="1" applyProtection="1">
      <alignment horizontal="center"/>
    </xf>
    <xf numFmtId="164" fontId="3" fillId="4" borderId="33" xfId="0" applyNumberFormat="1" applyFont="1" applyFill="1" applyBorder="1" applyAlignment="1" applyProtection="1">
      <alignment horizontal="center"/>
    </xf>
    <xf numFmtId="164" fontId="3" fillId="4" borderId="51" xfId="0" applyNumberFormat="1" applyFont="1" applyFill="1" applyBorder="1" applyAlignment="1" applyProtection="1">
      <alignment horizontal="center"/>
    </xf>
    <xf numFmtId="164" fontId="9" fillId="9" borderId="24" xfId="0" applyNumberFormat="1" applyFont="1" applyFill="1" applyBorder="1" applyAlignment="1" applyProtection="1">
      <alignment horizontal="center" vertical="center"/>
    </xf>
    <xf numFmtId="164" fontId="9" fillId="9" borderId="39" xfId="0" applyNumberFormat="1" applyFont="1" applyFill="1" applyBorder="1" applyAlignment="1" applyProtection="1">
      <alignment horizontal="center" vertical="center"/>
    </xf>
    <xf numFmtId="166" fontId="9" fillId="9" borderId="37" xfId="0" applyNumberFormat="1" applyFont="1" applyFill="1" applyBorder="1" applyAlignment="1" applyProtection="1">
      <alignment horizontal="center" vertical="center"/>
    </xf>
    <xf numFmtId="166" fontId="9" fillId="9" borderId="39" xfId="0" applyNumberFormat="1" applyFont="1" applyFill="1" applyBorder="1" applyAlignment="1" applyProtection="1">
      <alignment horizontal="center" vertical="center"/>
    </xf>
    <xf numFmtId="0" fontId="3" fillId="3" borderId="23" xfId="0" applyFont="1" applyFill="1" applyBorder="1" applyAlignment="1" applyProtection="1">
      <alignment horizontal="center"/>
    </xf>
    <xf numFmtId="0" fontId="3" fillId="3" borderId="22" xfId="0" applyFont="1" applyFill="1" applyBorder="1" applyAlignment="1" applyProtection="1">
      <alignment horizontal="center"/>
    </xf>
    <xf numFmtId="0" fontId="3" fillId="3" borderId="1" xfId="0" applyFont="1" applyFill="1" applyBorder="1" applyAlignment="1" applyProtection="1">
      <alignment horizontal="left" vertical="center" wrapText="1" indent="1"/>
    </xf>
    <xf numFmtId="0" fontId="3" fillId="3" borderId="14" xfId="0" applyFont="1" applyFill="1" applyBorder="1" applyAlignment="1" applyProtection="1">
      <alignment horizontal="left" vertical="center" wrapText="1" indent="1"/>
    </xf>
    <xf numFmtId="0" fontId="3" fillId="3" borderId="13" xfId="0" applyFont="1" applyFill="1" applyBorder="1" applyAlignment="1" applyProtection="1">
      <alignment horizontal="left" vertical="center" wrapText="1" indent="1"/>
    </xf>
    <xf numFmtId="0" fontId="3" fillId="4" borderId="18" xfId="0" applyFont="1" applyFill="1" applyBorder="1" applyAlignment="1" applyProtection="1">
      <alignment horizontal="center"/>
    </xf>
    <xf numFmtId="164" fontId="15" fillId="11" borderId="36" xfId="1" applyNumberFormat="1" applyFont="1" applyFill="1" applyBorder="1" applyAlignment="1" applyProtection="1">
      <alignment horizontal="center" vertical="center"/>
    </xf>
    <xf numFmtId="164" fontId="15" fillId="11" borderId="30" xfId="1" applyNumberFormat="1" applyFont="1" applyFill="1" applyBorder="1" applyAlignment="1" applyProtection="1">
      <alignment horizontal="center" vertical="center"/>
    </xf>
    <xf numFmtId="164" fontId="15" fillId="11" borderId="60" xfId="1" applyNumberFormat="1" applyFont="1" applyFill="1" applyBorder="1" applyAlignment="1" applyProtection="1">
      <alignment horizontal="center" vertical="center"/>
    </xf>
    <xf numFmtId="164" fontId="15" fillId="11" borderId="52" xfId="1" applyNumberFormat="1" applyFont="1" applyFill="1" applyBorder="1" applyAlignment="1" applyProtection="1">
      <alignment horizontal="center" vertical="center"/>
    </xf>
    <xf numFmtId="0" fontId="3" fillId="3" borderId="26" xfId="0" applyFont="1" applyFill="1" applyBorder="1" applyAlignment="1" applyProtection="1">
      <alignment horizontal="center" vertical="center"/>
    </xf>
    <xf numFmtId="0" fontId="3" fillId="3" borderId="6" xfId="0" applyFont="1" applyFill="1" applyBorder="1" applyAlignment="1" applyProtection="1">
      <alignment horizontal="center" vertical="center"/>
    </xf>
    <xf numFmtId="0" fontId="3" fillId="3" borderId="23" xfId="0" applyFont="1" applyFill="1" applyBorder="1" applyAlignment="1" applyProtection="1">
      <alignment horizontal="center" vertical="center" textRotation="90"/>
    </xf>
    <xf numFmtId="0" fontId="3" fillId="3" borderId="22" xfId="0" applyFont="1" applyFill="1" applyBorder="1" applyAlignment="1" applyProtection="1">
      <alignment horizontal="center" vertical="center" textRotation="90"/>
    </xf>
    <xf numFmtId="0" fontId="3" fillId="3" borderId="25"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13" fillId="3" borderId="0" xfId="0" applyFont="1" applyFill="1" applyBorder="1" applyAlignment="1" applyProtection="1">
      <alignment horizontal="center" vertical="center" wrapText="1"/>
    </xf>
    <xf numFmtId="0" fontId="0" fillId="3" borderId="1" xfId="0" applyFill="1" applyBorder="1" applyAlignment="1" applyProtection="1">
      <alignment horizontal="center"/>
    </xf>
    <xf numFmtId="0" fontId="0" fillId="3" borderId="14" xfId="0" applyFill="1" applyBorder="1" applyAlignment="1" applyProtection="1">
      <alignment horizontal="center"/>
    </xf>
    <xf numFmtId="0" fontId="0" fillId="3" borderId="13" xfId="0" applyFill="1" applyBorder="1" applyAlignment="1" applyProtection="1">
      <alignment horizontal="center"/>
    </xf>
    <xf numFmtId="164" fontId="24" fillId="3" borderId="0" xfId="0" applyNumberFormat="1" applyFont="1" applyFill="1" applyBorder="1" applyAlignment="1" applyProtection="1">
      <alignment horizontal="center" vertical="center"/>
    </xf>
    <xf numFmtId="164" fontId="24" fillId="3" borderId="0" xfId="1" applyNumberFormat="1" applyFont="1" applyFill="1" applyBorder="1" applyAlignment="1" applyProtection="1">
      <alignment horizontal="center" vertical="center"/>
    </xf>
    <xf numFmtId="0" fontId="3" fillId="8" borderId="50" xfId="0" applyFont="1" applyFill="1" applyBorder="1" applyAlignment="1" applyProtection="1">
      <alignment horizontal="center" vertical="center"/>
    </xf>
    <xf numFmtId="0" fontId="3" fillId="8" borderId="13" xfId="0" applyFont="1" applyFill="1" applyBorder="1" applyAlignment="1" applyProtection="1">
      <alignment horizontal="center" vertical="center"/>
    </xf>
    <xf numFmtId="0" fontId="3" fillId="7" borderId="50" xfId="0" applyFont="1" applyFill="1" applyBorder="1" applyAlignment="1" applyProtection="1">
      <alignment horizontal="center" vertical="center"/>
    </xf>
    <xf numFmtId="0" fontId="3" fillId="7" borderId="13" xfId="0" applyFont="1" applyFill="1" applyBorder="1" applyAlignment="1" applyProtection="1">
      <alignment horizontal="center" vertical="center"/>
    </xf>
    <xf numFmtId="0" fontId="3" fillId="8" borderId="56" xfId="0" applyFont="1" applyFill="1" applyBorder="1" applyAlignment="1" applyProtection="1">
      <alignment horizontal="center" wrapText="1"/>
    </xf>
    <xf numFmtId="0" fontId="3" fillId="3" borderId="28" xfId="0" applyFont="1" applyFill="1" applyBorder="1" applyAlignment="1" applyProtection="1">
      <alignment horizontal="center" wrapText="1"/>
    </xf>
    <xf numFmtId="0" fontId="3" fillId="3" borderId="51" xfId="0" applyFont="1" applyFill="1" applyBorder="1" applyAlignment="1" applyProtection="1">
      <alignment horizontal="center" wrapText="1"/>
    </xf>
    <xf numFmtId="0" fontId="3" fillId="5" borderId="28" xfId="0" applyFont="1" applyFill="1" applyBorder="1" applyAlignment="1" applyProtection="1">
      <alignment horizontal="center" wrapText="1"/>
    </xf>
    <xf numFmtId="0" fontId="3" fillId="5" borderId="51" xfId="0" applyFont="1" applyFill="1" applyBorder="1" applyAlignment="1" applyProtection="1">
      <alignment horizontal="center" wrapText="1"/>
    </xf>
    <xf numFmtId="0" fontId="3" fillId="5" borderId="32" xfId="0" applyFont="1" applyFill="1" applyBorder="1" applyAlignment="1" applyProtection="1">
      <alignment horizontal="center" wrapText="1"/>
    </xf>
    <xf numFmtId="0" fontId="3" fillId="5" borderId="52" xfId="0" applyFont="1" applyFill="1" applyBorder="1" applyAlignment="1" applyProtection="1">
      <alignment horizontal="center" wrapText="1"/>
    </xf>
    <xf numFmtId="0" fontId="3" fillId="5" borderId="56" xfId="0" applyFont="1" applyFill="1" applyBorder="1" applyAlignment="1" applyProtection="1">
      <alignment horizontal="center" wrapText="1"/>
    </xf>
    <xf numFmtId="0" fontId="3" fillId="5" borderId="22" xfId="0" applyFont="1" applyFill="1" applyBorder="1" applyAlignment="1" applyProtection="1">
      <alignment horizontal="center" wrapText="1"/>
    </xf>
    <xf numFmtId="0" fontId="3" fillId="4" borderId="23" xfId="0" applyFont="1" applyFill="1" applyBorder="1" applyAlignment="1" applyProtection="1">
      <alignment horizontal="center" wrapText="1"/>
    </xf>
    <xf numFmtId="0" fontId="3" fillId="4" borderId="22" xfId="0" applyFont="1" applyFill="1" applyBorder="1" applyAlignment="1" applyProtection="1">
      <alignment horizontal="center" wrapText="1"/>
    </xf>
    <xf numFmtId="0" fontId="3" fillId="3" borderId="27" xfId="0" applyFont="1" applyFill="1" applyBorder="1" applyAlignment="1" applyProtection="1">
      <alignment horizontal="center" wrapText="1"/>
    </xf>
    <xf numFmtId="0" fontId="3" fillId="3" borderId="31" xfId="0" applyFont="1" applyFill="1" applyBorder="1" applyAlignment="1" applyProtection="1">
      <alignment horizontal="center" wrapText="1"/>
    </xf>
    <xf numFmtId="0" fontId="3" fillId="3" borderId="30" xfId="0" applyFont="1" applyFill="1" applyBorder="1" applyAlignment="1" applyProtection="1">
      <alignment horizontal="center" wrapText="1"/>
    </xf>
    <xf numFmtId="0" fontId="3" fillId="3" borderId="52" xfId="0" applyFont="1" applyFill="1" applyBorder="1" applyAlignment="1" applyProtection="1">
      <alignment horizontal="center" wrapText="1"/>
    </xf>
    <xf numFmtId="0" fontId="3" fillId="3" borderId="26" xfId="0" applyFont="1" applyFill="1" applyBorder="1" applyAlignment="1" applyProtection="1">
      <alignment horizontal="center" wrapText="1"/>
    </xf>
    <xf numFmtId="0" fontId="3" fillId="3" borderId="6" xfId="0" applyFont="1" applyFill="1" applyBorder="1" applyAlignment="1" applyProtection="1">
      <alignment horizontal="center" wrapText="1"/>
    </xf>
  </cellXfs>
  <cellStyles count="3">
    <cellStyle name="Currency" xfId="1" builtinId="4"/>
    <cellStyle name="Normal" xfId="0" builtinId="0"/>
    <cellStyle name="Percent" xfId="2" builtinId="5"/>
  </cellStyles>
  <dxfs count="7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BDE3BF"/>
      <color rgb="FF7BF949"/>
      <color rgb="FF78F878"/>
      <color rgb="FF58F658"/>
      <color rgb="FF00FA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63"/>
  <sheetViews>
    <sheetView tabSelected="1" workbookViewId="0">
      <selection activeCell="E10" sqref="E10:F11"/>
    </sheetView>
  </sheetViews>
  <sheetFormatPr defaultRowHeight="12.75" x14ac:dyDescent="0.2"/>
  <cols>
    <col min="1" max="1" width="3.85546875" style="34" customWidth="1"/>
    <col min="2" max="2" width="12.7109375" style="34" customWidth="1"/>
    <col min="3" max="3" width="12" style="34" customWidth="1"/>
    <col min="4" max="5" width="9.140625" style="34"/>
    <col min="6" max="6" width="26.7109375" style="34" customWidth="1"/>
    <col min="7" max="7" width="9.140625" style="34" customWidth="1"/>
    <col min="8" max="9" width="10.140625" style="34" customWidth="1"/>
    <col min="10" max="10" width="11.42578125" style="34" customWidth="1"/>
    <col min="11" max="11" width="1.42578125" style="34" customWidth="1"/>
    <col min="12" max="12" width="29.5703125" style="34" customWidth="1"/>
    <col min="13" max="14" width="9.5703125" style="34" customWidth="1"/>
    <col min="15" max="15" width="8.7109375" style="34" customWidth="1"/>
    <col min="16" max="16" width="7.140625" style="34" customWidth="1"/>
    <col min="17" max="17" width="7.42578125" style="34" customWidth="1"/>
    <col min="18" max="18" width="6.5703125" style="34" customWidth="1"/>
    <col min="19" max="19" width="8.7109375" style="34" customWidth="1"/>
    <col min="20" max="20" width="9.5703125" style="34" customWidth="1"/>
    <col min="21" max="16384" width="9.140625" style="34"/>
  </cols>
  <sheetData>
    <row r="1" spans="2:20" ht="13.5" thickBot="1" x14ac:dyDescent="0.25"/>
    <row r="2" spans="2:20" ht="31.5" customHeight="1" x14ac:dyDescent="0.2">
      <c r="B2" s="288" t="s">
        <v>98</v>
      </c>
      <c r="C2" s="289"/>
      <c r="D2" s="289"/>
      <c r="E2" s="289"/>
      <c r="F2" s="289"/>
      <c r="G2" s="289"/>
      <c r="H2" s="289"/>
      <c r="I2" s="289"/>
      <c r="J2" s="290"/>
      <c r="L2" s="213" t="s">
        <v>85</v>
      </c>
      <c r="M2" s="205"/>
      <c r="N2" s="242" t="str">
        <f>E7</f>
        <v>Regular-income</v>
      </c>
      <c r="O2" s="205"/>
      <c r="P2" s="205"/>
      <c r="Q2" s="215"/>
      <c r="R2" s="205"/>
      <c r="S2" s="205"/>
      <c r="T2" s="206"/>
    </row>
    <row r="3" spans="2:20" ht="23.25" customHeight="1" x14ac:dyDescent="0.2">
      <c r="B3" s="291"/>
      <c r="C3" s="292"/>
      <c r="D3" s="292"/>
      <c r="E3" s="292"/>
      <c r="F3" s="292"/>
      <c r="G3" s="292"/>
      <c r="H3" s="292"/>
      <c r="I3" s="292"/>
      <c r="J3" s="293"/>
      <c r="L3" s="214" t="s">
        <v>92</v>
      </c>
      <c r="M3" s="175"/>
      <c r="N3" s="175" t="s">
        <v>93</v>
      </c>
      <c r="O3" s="188"/>
      <c r="P3" s="188"/>
      <c r="Q3" s="188"/>
      <c r="R3" s="175"/>
      <c r="S3" s="199" t="s">
        <v>96</v>
      </c>
      <c r="T3" s="207" t="s">
        <v>88</v>
      </c>
    </row>
    <row r="4" spans="2:20" ht="18" customHeight="1" x14ac:dyDescent="0.2">
      <c r="B4" s="291"/>
      <c r="C4" s="292"/>
      <c r="D4" s="292"/>
      <c r="E4" s="292"/>
      <c r="F4" s="292"/>
      <c r="G4" s="292"/>
      <c r="H4" s="292"/>
      <c r="I4" s="292"/>
      <c r="J4" s="293"/>
      <c r="L4" s="249" t="str">
        <f>_xlfn.CONCAT('For EWEB Use'!$AG$42)</f>
        <v>Double-pane metal</v>
      </c>
      <c r="M4" s="200"/>
      <c r="N4" s="201" t="str">
        <f>CONCATENATE("Windows with U", 'For EWEB Use'!$AG$61, FIXED(Min_U,2))</f>
        <v>Windows with U≤0.25</v>
      </c>
      <c r="O4" s="200"/>
      <c r="P4" s="200"/>
      <c r="Q4" s="200"/>
      <c r="R4" s="200"/>
      <c r="S4" s="236">
        <f>IF(OR(E7=LIOwn,E7=LIRent), 0, Min_Rebate)</f>
        <v>0</v>
      </c>
      <c r="T4" s="208" t="s">
        <v>2</v>
      </c>
    </row>
    <row r="5" spans="2:20" ht="15" customHeight="1" thickBot="1" x14ac:dyDescent="0.25">
      <c r="B5" s="294"/>
      <c r="C5" s="295"/>
      <c r="D5" s="295"/>
      <c r="E5" s="295"/>
      <c r="F5" s="295"/>
      <c r="G5" s="295"/>
      <c r="H5" s="295"/>
      <c r="I5" s="295"/>
      <c r="J5" s="296"/>
      <c r="L5" s="250"/>
      <c r="M5" s="175"/>
      <c r="N5" s="197" t="str">
        <f>CONCATENATE("Windows with U", 'For EWEB Use'!$AG$61,FIXED(HP_U,2))</f>
        <v>Windows with U≤0.22</v>
      </c>
      <c r="O5" s="175"/>
      <c r="P5" s="175"/>
      <c r="Q5" s="175"/>
      <c r="R5" s="175"/>
      <c r="S5" s="237">
        <f>IF(OR(E7=LIOwn,E7=LIRent),'For EWEB Use'!AJ31,HP_Rebate)</f>
        <v>4</v>
      </c>
      <c r="T5" s="209" t="s">
        <v>2</v>
      </c>
    </row>
    <row r="6" spans="2:20" ht="5.25" customHeight="1" thickBot="1" x14ac:dyDescent="0.25">
      <c r="L6" s="250"/>
      <c r="M6" s="175"/>
      <c r="N6" s="197"/>
      <c r="O6" s="36"/>
      <c r="P6" s="36"/>
      <c r="Q6" s="175"/>
      <c r="R6" s="175"/>
      <c r="S6" s="238"/>
      <c r="T6" s="210"/>
    </row>
    <row r="7" spans="2:20" ht="13.5" customHeight="1" x14ac:dyDescent="0.2">
      <c r="B7" s="255" t="s">
        <v>54</v>
      </c>
      <c r="C7" s="256"/>
      <c r="D7" s="256"/>
      <c r="E7" s="278" t="s">
        <v>81</v>
      </c>
      <c r="F7" s="279"/>
      <c r="H7" s="282" t="s">
        <v>56</v>
      </c>
      <c r="I7" s="283"/>
      <c r="J7" s="284"/>
      <c r="L7" s="250"/>
      <c r="M7" s="175"/>
      <c r="N7" s="197" t="str">
        <f>CONCATENATE("Patio doors with U", 'For EWEB Use'!$AG$61,FIXED(0.3,2))</f>
        <v>Patio doors with U≤0.30</v>
      </c>
      <c r="O7" s="175"/>
      <c r="P7" s="175"/>
      <c r="Q7" s="175"/>
      <c r="R7" s="175"/>
      <c r="S7" s="237">
        <f>IF(OR(E7=LIOwn,E7=LIRent), 0, Min_Rebate)</f>
        <v>0</v>
      </c>
      <c r="T7" s="209" t="s">
        <v>2</v>
      </c>
    </row>
    <row r="8" spans="2:20" ht="15" customHeight="1" thickBot="1" x14ac:dyDescent="0.25">
      <c r="B8" s="257"/>
      <c r="C8" s="258"/>
      <c r="D8" s="258"/>
      <c r="E8" s="280"/>
      <c r="F8" s="281"/>
      <c r="H8" s="285"/>
      <c r="I8" s="286"/>
      <c r="J8" s="287"/>
      <c r="K8" s="35"/>
      <c r="L8" s="250"/>
      <c r="M8" s="175"/>
      <c r="N8" s="197" t="str">
        <f>CONCATENATE("Patio doors with U", 'For EWEB Use'!$AG$61,0.25)</f>
        <v>Patio doors with U≤0.25</v>
      </c>
      <c r="O8" s="175"/>
      <c r="P8" s="175"/>
      <c r="Q8" s="175"/>
      <c r="R8" s="175"/>
      <c r="S8" s="237">
        <f>IF(OR(E7=LIOwn,E7=LIRent),'For EWEB Use'!AJ31,HP_Rebate)</f>
        <v>4</v>
      </c>
      <c r="T8" s="209" t="s">
        <v>2</v>
      </c>
    </row>
    <row r="9" spans="2:20" ht="5.25" customHeight="1" thickBot="1" x14ac:dyDescent="0.25">
      <c r="B9" s="235"/>
      <c r="C9" s="196"/>
      <c r="D9" s="196"/>
      <c r="H9" s="270"/>
      <c r="I9" s="271"/>
      <c r="J9" s="272"/>
      <c r="L9" s="250"/>
      <c r="M9" s="175"/>
      <c r="N9" s="197"/>
      <c r="O9" s="175"/>
      <c r="P9" s="175"/>
      <c r="Q9" s="175"/>
      <c r="R9" s="175"/>
      <c r="S9" s="237"/>
      <c r="T9" s="209"/>
    </row>
    <row r="10" spans="2:20" ht="15" customHeight="1" x14ac:dyDescent="0.2">
      <c r="B10" s="255" t="s">
        <v>55</v>
      </c>
      <c r="C10" s="256"/>
      <c r="D10" s="256"/>
      <c r="E10" s="259"/>
      <c r="F10" s="260"/>
      <c r="H10" s="270"/>
      <c r="I10" s="271"/>
      <c r="J10" s="272"/>
      <c r="L10" s="250"/>
      <c r="M10" s="175"/>
      <c r="N10" s="197" t="str">
        <f>CONCATENATE("Obscured windows with U", 'For EWEB Use'!$AG$61,FIXED(MinBPA_U, 2))</f>
        <v>Obscured windows with U≤0.30</v>
      </c>
      <c r="O10" s="175"/>
      <c r="P10" s="175"/>
      <c r="Q10" s="175"/>
      <c r="R10" s="175"/>
      <c r="S10" s="237">
        <f>IF(OR(E7=LIOwn,E7=LIRent), 0, Min_Rebate)</f>
        <v>0</v>
      </c>
      <c r="T10" s="209" t="s">
        <v>2</v>
      </c>
    </row>
    <row r="11" spans="2:20" ht="15" customHeight="1" thickBot="1" x14ac:dyDescent="0.25">
      <c r="B11" s="257"/>
      <c r="C11" s="258"/>
      <c r="D11" s="258"/>
      <c r="E11" s="261"/>
      <c r="F11" s="262"/>
      <c r="H11" s="270"/>
      <c r="I11" s="271"/>
      <c r="J11" s="272"/>
      <c r="L11" s="250"/>
      <c r="M11" s="175"/>
      <c r="N11" s="197" t="str">
        <f>CONCATENATE("Obscured windows with U", 'For EWEB Use'!$AG$61,FIXED(HPBPA_U,2))</f>
        <v>Obscured windows with U≤0.22</v>
      </c>
      <c r="O11" s="190"/>
      <c r="P11" s="190"/>
      <c r="Q11" s="190"/>
      <c r="R11" s="198"/>
      <c r="S11" s="239">
        <f>IF(OR(E7=LIOwn,E7=LIRent),'For EWEB Use'!AJ31,HP_Rebate)</f>
        <v>4</v>
      </c>
      <c r="T11" s="219" t="s">
        <v>2</v>
      </c>
    </row>
    <row r="12" spans="2:20" ht="5.25" customHeight="1" thickBot="1" x14ac:dyDescent="0.25">
      <c r="B12" s="235"/>
      <c r="C12" s="196"/>
      <c r="D12" s="196"/>
      <c r="H12" s="270"/>
      <c r="I12" s="271"/>
      <c r="J12" s="272"/>
      <c r="L12" s="211"/>
      <c r="M12" s="203"/>
      <c r="N12" s="204"/>
      <c r="O12" s="220"/>
      <c r="P12" s="220"/>
      <c r="Q12" s="203"/>
      <c r="R12" s="203"/>
      <c r="S12" s="240"/>
      <c r="T12" s="221"/>
    </row>
    <row r="13" spans="2:20" ht="15" customHeight="1" x14ac:dyDescent="0.2">
      <c r="B13" s="255" t="s">
        <v>45</v>
      </c>
      <c r="C13" s="256"/>
      <c r="D13" s="256"/>
      <c r="E13" s="263"/>
      <c r="F13" s="264"/>
      <c r="H13" s="270"/>
      <c r="I13" s="271"/>
      <c r="J13" s="272"/>
      <c r="L13" s="249" t="str">
        <f>_xlfn.CONCAT('For EWEB Use'!$AG$40, " or ", 'For EWEB Use'!$AG$41)</f>
        <v>Single-pane or Single-pane w/storm</v>
      </c>
      <c r="M13" s="251"/>
      <c r="N13" s="201" t="str">
        <f>CONCATENATE("Windows with U", 'For EWEB Use'!$AG$61, FIXED(Min_U,2))</f>
        <v>Windows with U≤0.25</v>
      </c>
      <c r="O13" s="202"/>
      <c r="P13" s="202"/>
      <c r="Q13" s="202"/>
      <c r="R13" s="200"/>
      <c r="S13" s="236">
        <f>Min_Rebate</f>
        <v>0</v>
      </c>
      <c r="T13" s="208" t="s">
        <v>2</v>
      </c>
    </row>
    <row r="14" spans="2:20" ht="15" customHeight="1" thickBot="1" x14ac:dyDescent="0.25">
      <c r="B14" s="257"/>
      <c r="C14" s="258"/>
      <c r="D14" s="258"/>
      <c r="E14" s="265"/>
      <c r="F14" s="266"/>
      <c r="H14" s="270"/>
      <c r="I14" s="271"/>
      <c r="J14" s="272"/>
      <c r="L14" s="250"/>
      <c r="M14" s="252"/>
      <c r="N14" s="197" t="str">
        <f>CONCATENATE("Windows with U",'For EWEB Use'!$AG$61,FIXED(HP_U,2))</f>
        <v>Windows with U≤0.22</v>
      </c>
      <c r="O14" s="175"/>
      <c r="P14" s="175"/>
      <c r="Q14" s="175"/>
      <c r="R14" s="175"/>
      <c r="S14" s="237">
        <f>HP_Rebate</f>
        <v>4</v>
      </c>
      <c r="T14" s="207" t="s">
        <v>2</v>
      </c>
    </row>
    <row r="15" spans="2:20" ht="5.25" customHeight="1" thickBot="1" x14ac:dyDescent="0.25">
      <c r="B15" s="35"/>
      <c r="H15" s="270"/>
      <c r="I15" s="271"/>
      <c r="J15" s="272"/>
      <c r="L15" s="250"/>
      <c r="M15" s="252"/>
      <c r="N15" s="197"/>
      <c r="O15" s="175"/>
      <c r="P15" s="175"/>
      <c r="Q15" s="175"/>
      <c r="R15" s="175"/>
      <c r="S15" s="238"/>
      <c r="T15" s="210"/>
    </row>
    <row r="16" spans="2:20" ht="12.75" customHeight="1" x14ac:dyDescent="0.2">
      <c r="B16" s="300" t="str">
        <f>IF(E7='For EWEB Use'!AG31, "Available rebate:", "Available grant:")</f>
        <v>Available rebate:</v>
      </c>
      <c r="C16" s="301"/>
      <c r="D16" s="301"/>
      <c r="E16" s="304">
        <f>'For EWEB Use'!T7</f>
        <v>0</v>
      </c>
      <c r="F16" s="305"/>
      <c r="H16" s="270"/>
      <c r="I16" s="271"/>
      <c r="J16" s="272"/>
      <c r="L16" s="250"/>
      <c r="M16" s="252"/>
      <c r="N16" s="197" t="str">
        <f>CONCATENATE("Patio doors with U", 'For EWEB Use'!$AG$61,FIXED(MinPD_U,2))</f>
        <v>Patio doors with U≤0.30</v>
      </c>
      <c r="O16" s="191"/>
      <c r="P16" s="191"/>
      <c r="Q16" s="191"/>
      <c r="R16" s="175"/>
      <c r="S16" s="237">
        <f>Min_Rebate</f>
        <v>0</v>
      </c>
      <c r="T16" s="209" t="s">
        <v>2</v>
      </c>
    </row>
    <row r="17" spans="2:20" ht="11.25" customHeight="1" thickBot="1" x14ac:dyDescent="0.25">
      <c r="B17" s="302"/>
      <c r="C17" s="303"/>
      <c r="D17" s="303"/>
      <c r="E17" s="306"/>
      <c r="F17" s="307"/>
      <c r="H17" s="270"/>
      <c r="I17" s="271"/>
      <c r="J17" s="272"/>
      <c r="L17" s="250"/>
      <c r="M17" s="252"/>
      <c r="N17" s="197" t="str">
        <f>CONCATENATE("Patio doors with U", 'For EWEB Use'!$AG$61,FIXED(HPPD_U,2))</f>
        <v>Patio doors with U≤0.25</v>
      </c>
      <c r="O17" s="36"/>
      <c r="P17" s="36"/>
      <c r="Q17" s="175"/>
      <c r="R17" s="175"/>
      <c r="S17" s="237">
        <f>HP_Rebate</f>
        <v>4</v>
      </c>
      <c r="T17" s="207" t="s">
        <v>2</v>
      </c>
    </row>
    <row r="18" spans="2:20" ht="5.25" customHeight="1" x14ac:dyDescent="0.2">
      <c r="B18" s="35"/>
      <c r="E18" s="247" t="str">
        <f>IF(E7=RegInc, "OR", "AND")</f>
        <v>OR</v>
      </c>
      <c r="H18" s="270"/>
      <c r="I18" s="271"/>
      <c r="J18" s="272"/>
      <c r="L18" s="250"/>
      <c r="M18" s="252"/>
      <c r="N18" s="197"/>
      <c r="O18" s="191"/>
      <c r="P18" s="191"/>
      <c r="Q18" s="191"/>
      <c r="R18" s="175"/>
      <c r="S18" s="238"/>
      <c r="T18" s="210"/>
    </row>
    <row r="19" spans="2:20" ht="12.75" customHeight="1" thickBot="1" x14ac:dyDescent="0.25">
      <c r="E19" s="248"/>
      <c r="H19" s="270"/>
      <c r="I19" s="271"/>
      <c r="J19" s="272"/>
      <c r="L19" s="250"/>
      <c r="M19" s="252"/>
      <c r="N19" s="197" t="str">
        <f>CONCATENATE("Obscured windows with U", 'For EWEB Use'!$AG$61,FIXED(MinBPA_U,2))</f>
        <v>Obscured windows with U≤0.30</v>
      </c>
      <c r="O19" s="191"/>
      <c r="P19" s="191"/>
      <c r="Q19" s="191"/>
      <c r="R19" s="175"/>
      <c r="S19" s="237">
        <f>Min_Rebate</f>
        <v>0</v>
      </c>
      <c r="T19" s="209" t="s">
        <v>2</v>
      </c>
    </row>
    <row r="20" spans="2:20" ht="27" customHeight="1" thickBot="1" x14ac:dyDescent="0.25">
      <c r="B20" s="267" t="s">
        <v>44</v>
      </c>
      <c r="C20" s="268"/>
      <c r="D20" s="269"/>
      <c r="E20" s="276">
        <f>'For EWEB Use'!T11</f>
        <v>0</v>
      </c>
      <c r="F20" s="277"/>
      <c r="H20" s="273"/>
      <c r="I20" s="274"/>
      <c r="J20" s="275"/>
      <c r="L20" s="253"/>
      <c r="M20" s="254"/>
      <c r="N20" s="212" t="str">
        <f>CONCATENATE("Obscured windows with U", 'For EWEB Use'!$AG$61,FIXED(HPBPA_U,2))</f>
        <v>Obscured windows with U≤0.22</v>
      </c>
      <c r="O20" s="218"/>
      <c r="P20" s="218"/>
      <c r="Q20" s="218"/>
      <c r="R20" s="218"/>
      <c r="S20" s="241">
        <f>HP_Rebate</f>
        <v>4</v>
      </c>
      <c r="T20" s="246" t="s">
        <v>2</v>
      </c>
    </row>
    <row r="21" spans="2:20" ht="8.25" customHeight="1" thickBot="1" x14ac:dyDescent="0.25"/>
    <row r="22" spans="2:20" ht="99" customHeight="1" thickBot="1" x14ac:dyDescent="0.25">
      <c r="B22" s="37" t="s">
        <v>90</v>
      </c>
      <c r="C22" s="163" t="s">
        <v>50</v>
      </c>
      <c r="D22" s="163" t="s">
        <v>51</v>
      </c>
      <c r="E22" s="311" t="s">
        <v>89</v>
      </c>
      <c r="F22" s="163" t="s">
        <v>9</v>
      </c>
      <c r="G22" s="38" t="s">
        <v>97</v>
      </c>
      <c r="H22" s="38" t="s">
        <v>6</v>
      </c>
      <c r="I22" s="38" t="s">
        <v>46</v>
      </c>
      <c r="J22" s="38" t="s">
        <v>74</v>
      </c>
      <c r="K22" s="316" t="s">
        <v>4</v>
      </c>
      <c r="L22" s="317"/>
      <c r="M22" s="318"/>
      <c r="N22" s="189" t="s">
        <v>52</v>
      </c>
      <c r="O22" s="313" t="s">
        <v>0</v>
      </c>
      <c r="P22" s="314"/>
      <c r="Q22" s="313" t="s">
        <v>7</v>
      </c>
      <c r="R22" s="315"/>
      <c r="S22" s="315"/>
      <c r="T22" s="314"/>
    </row>
    <row r="23" spans="2:20" ht="13.5" customHeight="1" thickBot="1" x14ac:dyDescent="0.25">
      <c r="B23" s="39"/>
      <c r="C23" s="164"/>
      <c r="D23" s="164"/>
      <c r="E23" s="312"/>
      <c r="F23" s="164"/>
      <c r="G23" s="313" t="s">
        <v>57</v>
      </c>
      <c r="H23" s="315"/>
      <c r="I23" s="315"/>
      <c r="J23" s="314"/>
      <c r="K23" s="319"/>
      <c r="L23" s="320"/>
      <c r="M23" s="321"/>
      <c r="N23" s="164"/>
      <c r="O23" s="40" t="s">
        <v>48</v>
      </c>
      <c r="P23" s="41" t="s">
        <v>49</v>
      </c>
      <c r="Q23" s="313" t="s">
        <v>48</v>
      </c>
      <c r="R23" s="315"/>
      <c r="S23" s="313" t="s">
        <v>49</v>
      </c>
      <c r="T23" s="314"/>
    </row>
    <row r="24" spans="2:20" x14ac:dyDescent="0.2">
      <c r="B24" s="31">
        <v>1</v>
      </c>
      <c r="C24" s="157"/>
      <c r="D24" s="134"/>
      <c r="E24" s="2"/>
      <c r="F24" s="156"/>
      <c r="G24" s="243"/>
      <c r="H24" s="243"/>
      <c r="I24" s="243"/>
      <c r="J24" s="243"/>
      <c r="K24" s="297"/>
      <c r="L24" s="298"/>
      <c r="M24" s="299"/>
      <c r="N24" s="42" t="str">
        <f t="shared" ref="N24:N63" si="0">IF(O24*P24, O24*P24,"")</f>
        <v/>
      </c>
      <c r="O24" s="43">
        <f t="shared" ref="O24:O63" si="1">C24/12</f>
        <v>0</v>
      </c>
      <c r="P24" s="44">
        <f t="shared" ref="P24:P63" si="2">D24/12</f>
        <v>0</v>
      </c>
      <c r="Q24" s="45" t="str">
        <f>CONCATENATE(ROUNDDOWN(O24,0),"'")</f>
        <v>0'</v>
      </c>
      <c r="R24" s="46" t="str">
        <f>CONCATENATE(ROUND((O24-ROUNDDOWN(O24,0))*12,1), "''")</f>
        <v>0''</v>
      </c>
      <c r="S24" s="45" t="str">
        <f>CONCATENATE(ROUNDDOWN(P24,0),"'")</f>
        <v>0'</v>
      </c>
      <c r="T24" s="46" t="str">
        <f>CONCATENATE(ROUND((P24-ROUNDDOWN(P24,0))*12,1), "''")</f>
        <v>0''</v>
      </c>
    </row>
    <row r="25" spans="2:20" x14ac:dyDescent="0.2">
      <c r="B25" s="32">
        <v>2</v>
      </c>
      <c r="C25" s="157"/>
      <c r="D25" s="134"/>
      <c r="E25" s="2"/>
      <c r="F25" s="156"/>
      <c r="G25" s="243"/>
      <c r="H25" s="243"/>
      <c r="I25" s="243"/>
      <c r="J25" s="243"/>
      <c r="K25" s="297"/>
      <c r="L25" s="298"/>
      <c r="M25" s="299"/>
      <c r="N25" s="42" t="str">
        <f t="shared" si="0"/>
        <v/>
      </c>
      <c r="O25" s="47">
        <f t="shared" si="1"/>
        <v>0</v>
      </c>
      <c r="P25" s="48">
        <f t="shared" si="2"/>
        <v>0</v>
      </c>
      <c r="Q25" s="49" t="str">
        <f>CONCATENATE(ROUNDDOWN(O25,0),"'")</f>
        <v>0'</v>
      </c>
      <c r="R25" s="50" t="str">
        <f t="shared" ref="R25:R35" si="3">CONCATENATE(ROUND((O25-ROUNDDOWN(O25,0))*12,1), "''")</f>
        <v>0''</v>
      </c>
      <c r="S25" s="49" t="str">
        <f>CONCATENATE(ROUNDDOWN(P25,0),"'")</f>
        <v>0'</v>
      </c>
      <c r="T25" s="50" t="str">
        <f t="shared" ref="T25:T35" si="4">CONCATENATE(ROUND((P25-ROUNDDOWN(P25,0))*12,1), "''")</f>
        <v>0''</v>
      </c>
    </row>
    <row r="26" spans="2:20" x14ac:dyDescent="0.2">
      <c r="B26" s="32">
        <v>3</v>
      </c>
      <c r="C26" s="157"/>
      <c r="D26" s="134"/>
      <c r="E26" s="2"/>
      <c r="F26" s="156"/>
      <c r="G26" s="243"/>
      <c r="H26" s="243"/>
      <c r="I26" s="243"/>
      <c r="J26" s="243"/>
      <c r="K26" s="297"/>
      <c r="L26" s="298"/>
      <c r="M26" s="299"/>
      <c r="N26" s="42" t="str">
        <f t="shared" si="0"/>
        <v/>
      </c>
      <c r="O26" s="47">
        <f t="shared" si="1"/>
        <v>0</v>
      </c>
      <c r="P26" s="48">
        <f t="shared" si="2"/>
        <v>0</v>
      </c>
      <c r="Q26" s="49" t="str">
        <f t="shared" ref="Q26:Q35" si="5">CONCATENATE(ROUNDDOWN(O26,0),"'")</f>
        <v>0'</v>
      </c>
      <c r="R26" s="50" t="str">
        <f t="shared" si="3"/>
        <v>0''</v>
      </c>
      <c r="S26" s="49" t="str">
        <f t="shared" ref="S26:S35" si="6">CONCATENATE(ROUNDDOWN(P26,0),"'")</f>
        <v>0'</v>
      </c>
      <c r="T26" s="50" t="str">
        <f t="shared" si="4"/>
        <v>0''</v>
      </c>
    </row>
    <row r="27" spans="2:20" x14ac:dyDescent="0.2">
      <c r="B27" s="32">
        <v>4</v>
      </c>
      <c r="C27" s="157"/>
      <c r="D27" s="134"/>
      <c r="E27" s="2"/>
      <c r="F27" s="156"/>
      <c r="G27" s="243"/>
      <c r="H27" s="243"/>
      <c r="I27" s="243"/>
      <c r="J27" s="243"/>
      <c r="K27" s="297"/>
      <c r="L27" s="298"/>
      <c r="M27" s="299"/>
      <c r="N27" s="42" t="str">
        <f t="shared" si="0"/>
        <v/>
      </c>
      <c r="O27" s="47">
        <f t="shared" si="1"/>
        <v>0</v>
      </c>
      <c r="P27" s="48">
        <f t="shared" si="2"/>
        <v>0</v>
      </c>
      <c r="Q27" s="49" t="str">
        <f t="shared" si="5"/>
        <v>0'</v>
      </c>
      <c r="R27" s="50" t="str">
        <f t="shared" si="3"/>
        <v>0''</v>
      </c>
      <c r="S27" s="49" t="str">
        <f t="shared" si="6"/>
        <v>0'</v>
      </c>
      <c r="T27" s="50" t="str">
        <f t="shared" si="4"/>
        <v>0''</v>
      </c>
    </row>
    <row r="28" spans="2:20" x14ac:dyDescent="0.2">
      <c r="B28" s="32">
        <v>5</v>
      </c>
      <c r="C28" s="157"/>
      <c r="D28" s="134"/>
      <c r="E28" s="2"/>
      <c r="F28" s="156"/>
      <c r="G28" s="243"/>
      <c r="H28" s="243"/>
      <c r="I28" s="243"/>
      <c r="J28" s="243"/>
      <c r="K28" s="297"/>
      <c r="L28" s="298"/>
      <c r="M28" s="299"/>
      <c r="N28" s="42" t="str">
        <f t="shared" si="0"/>
        <v/>
      </c>
      <c r="O28" s="47">
        <f t="shared" si="1"/>
        <v>0</v>
      </c>
      <c r="P28" s="48">
        <f t="shared" si="2"/>
        <v>0</v>
      </c>
      <c r="Q28" s="49" t="str">
        <f t="shared" si="5"/>
        <v>0'</v>
      </c>
      <c r="R28" s="50" t="str">
        <f t="shared" si="3"/>
        <v>0''</v>
      </c>
      <c r="S28" s="49" t="str">
        <f t="shared" si="6"/>
        <v>0'</v>
      </c>
      <c r="T28" s="50" t="str">
        <f t="shared" si="4"/>
        <v>0''</v>
      </c>
    </row>
    <row r="29" spans="2:20" x14ac:dyDescent="0.2">
      <c r="B29" s="32">
        <v>6</v>
      </c>
      <c r="C29" s="157"/>
      <c r="D29" s="134"/>
      <c r="E29" s="2"/>
      <c r="F29" s="156"/>
      <c r="G29" s="243"/>
      <c r="H29" s="243"/>
      <c r="I29" s="243"/>
      <c r="J29" s="243"/>
      <c r="K29" s="297"/>
      <c r="L29" s="298"/>
      <c r="M29" s="299"/>
      <c r="N29" s="42" t="str">
        <f t="shared" si="0"/>
        <v/>
      </c>
      <c r="O29" s="47">
        <f t="shared" si="1"/>
        <v>0</v>
      </c>
      <c r="P29" s="48">
        <f t="shared" si="2"/>
        <v>0</v>
      </c>
      <c r="Q29" s="49" t="str">
        <f t="shared" si="5"/>
        <v>0'</v>
      </c>
      <c r="R29" s="50" t="str">
        <f t="shared" si="3"/>
        <v>0''</v>
      </c>
      <c r="S29" s="49" t="str">
        <f t="shared" si="6"/>
        <v>0'</v>
      </c>
      <c r="T29" s="50" t="str">
        <f t="shared" si="4"/>
        <v>0''</v>
      </c>
    </row>
    <row r="30" spans="2:20" x14ac:dyDescent="0.2">
      <c r="B30" s="32">
        <v>7</v>
      </c>
      <c r="C30" s="157"/>
      <c r="D30" s="134"/>
      <c r="E30" s="2"/>
      <c r="F30" s="156"/>
      <c r="G30" s="243"/>
      <c r="H30" s="243"/>
      <c r="I30" s="243"/>
      <c r="J30" s="243"/>
      <c r="K30" s="297"/>
      <c r="L30" s="298"/>
      <c r="M30" s="299"/>
      <c r="N30" s="42" t="str">
        <f t="shared" si="0"/>
        <v/>
      </c>
      <c r="O30" s="47">
        <f t="shared" si="1"/>
        <v>0</v>
      </c>
      <c r="P30" s="48">
        <f t="shared" si="2"/>
        <v>0</v>
      </c>
      <c r="Q30" s="49" t="str">
        <f t="shared" si="5"/>
        <v>0'</v>
      </c>
      <c r="R30" s="50" t="str">
        <f t="shared" si="3"/>
        <v>0''</v>
      </c>
      <c r="S30" s="49" t="str">
        <f t="shared" si="6"/>
        <v>0'</v>
      </c>
      <c r="T30" s="50" t="str">
        <f t="shared" si="4"/>
        <v>0''</v>
      </c>
    </row>
    <row r="31" spans="2:20" x14ac:dyDescent="0.2">
      <c r="B31" s="32">
        <v>8</v>
      </c>
      <c r="C31" s="157"/>
      <c r="D31" s="134"/>
      <c r="E31" s="2"/>
      <c r="F31" s="156"/>
      <c r="G31" s="243"/>
      <c r="H31" s="243"/>
      <c r="I31" s="243"/>
      <c r="J31" s="243"/>
      <c r="K31" s="297"/>
      <c r="L31" s="298"/>
      <c r="M31" s="299"/>
      <c r="N31" s="42" t="str">
        <f t="shared" si="0"/>
        <v/>
      </c>
      <c r="O31" s="47">
        <f t="shared" si="1"/>
        <v>0</v>
      </c>
      <c r="P31" s="48">
        <f t="shared" si="2"/>
        <v>0</v>
      </c>
      <c r="Q31" s="49" t="str">
        <f t="shared" si="5"/>
        <v>0'</v>
      </c>
      <c r="R31" s="50" t="str">
        <f t="shared" si="3"/>
        <v>0''</v>
      </c>
      <c r="S31" s="49" t="str">
        <f t="shared" si="6"/>
        <v>0'</v>
      </c>
      <c r="T31" s="50" t="str">
        <f t="shared" si="4"/>
        <v>0''</v>
      </c>
    </row>
    <row r="32" spans="2:20" x14ac:dyDescent="0.2">
      <c r="B32" s="32">
        <v>9</v>
      </c>
      <c r="C32" s="157"/>
      <c r="D32" s="134"/>
      <c r="E32" s="2"/>
      <c r="F32" s="156"/>
      <c r="G32" s="243"/>
      <c r="H32" s="243"/>
      <c r="I32" s="243"/>
      <c r="J32" s="243"/>
      <c r="K32" s="297"/>
      <c r="L32" s="298"/>
      <c r="M32" s="299"/>
      <c r="N32" s="42" t="str">
        <f t="shared" si="0"/>
        <v/>
      </c>
      <c r="O32" s="47">
        <f t="shared" si="1"/>
        <v>0</v>
      </c>
      <c r="P32" s="48">
        <f t="shared" si="2"/>
        <v>0</v>
      </c>
      <c r="Q32" s="49" t="str">
        <f t="shared" si="5"/>
        <v>0'</v>
      </c>
      <c r="R32" s="50" t="str">
        <f t="shared" si="3"/>
        <v>0''</v>
      </c>
      <c r="S32" s="49" t="str">
        <f t="shared" si="6"/>
        <v>0'</v>
      </c>
      <c r="T32" s="50" t="str">
        <f t="shared" si="4"/>
        <v>0''</v>
      </c>
    </row>
    <row r="33" spans="2:20" x14ac:dyDescent="0.2">
      <c r="B33" s="32">
        <v>10</v>
      </c>
      <c r="C33" s="157"/>
      <c r="D33" s="134"/>
      <c r="E33" s="2"/>
      <c r="F33" s="156"/>
      <c r="G33" s="243"/>
      <c r="H33" s="243"/>
      <c r="I33" s="243"/>
      <c r="J33" s="243"/>
      <c r="K33" s="297"/>
      <c r="L33" s="298"/>
      <c r="M33" s="299"/>
      <c r="N33" s="42" t="str">
        <f t="shared" si="0"/>
        <v/>
      </c>
      <c r="O33" s="47">
        <f t="shared" si="1"/>
        <v>0</v>
      </c>
      <c r="P33" s="48">
        <f t="shared" si="2"/>
        <v>0</v>
      </c>
      <c r="Q33" s="49" t="str">
        <f t="shared" si="5"/>
        <v>0'</v>
      </c>
      <c r="R33" s="50" t="str">
        <f t="shared" si="3"/>
        <v>0''</v>
      </c>
      <c r="S33" s="49" t="str">
        <f t="shared" si="6"/>
        <v>0'</v>
      </c>
      <c r="T33" s="50" t="str">
        <f t="shared" si="4"/>
        <v>0''</v>
      </c>
    </row>
    <row r="34" spans="2:20" x14ac:dyDescent="0.2">
      <c r="B34" s="32">
        <v>11</v>
      </c>
      <c r="C34" s="7"/>
      <c r="D34" s="8"/>
      <c r="E34" s="10"/>
      <c r="F34" s="11"/>
      <c r="G34" s="243"/>
      <c r="H34" s="243"/>
      <c r="I34" s="243"/>
      <c r="J34" s="243"/>
      <c r="K34" s="297"/>
      <c r="L34" s="298"/>
      <c r="M34" s="299"/>
      <c r="N34" s="42" t="str">
        <f t="shared" si="0"/>
        <v/>
      </c>
      <c r="O34" s="47">
        <f t="shared" si="1"/>
        <v>0</v>
      </c>
      <c r="P34" s="48">
        <f t="shared" si="2"/>
        <v>0</v>
      </c>
      <c r="Q34" s="49" t="str">
        <f t="shared" si="5"/>
        <v>0'</v>
      </c>
      <c r="R34" s="50" t="str">
        <f t="shared" si="3"/>
        <v>0''</v>
      </c>
      <c r="S34" s="49" t="str">
        <f t="shared" si="6"/>
        <v>0'</v>
      </c>
      <c r="T34" s="50" t="str">
        <f t="shared" si="4"/>
        <v>0''</v>
      </c>
    </row>
    <row r="35" spans="2:20" x14ac:dyDescent="0.2">
      <c r="B35" s="32">
        <v>12</v>
      </c>
      <c r="C35" s="157"/>
      <c r="D35" s="134"/>
      <c r="E35" s="2"/>
      <c r="F35" s="156"/>
      <c r="G35" s="3"/>
      <c r="H35" s="3"/>
      <c r="I35" s="3"/>
      <c r="J35" s="3"/>
      <c r="K35" s="297"/>
      <c r="L35" s="298"/>
      <c r="M35" s="299"/>
      <c r="N35" s="42" t="str">
        <f t="shared" si="0"/>
        <v/>
      </c>
      <c r="O35" s="47">
        <f t="shared" si="1"/>
        <v>0</v>
      </c>
      <c r="P35" s="48">
        <f t="shared" si="2"/>
        <v>0</v>
      </c>
      <c r="Q35" s="49" t="str">
        <f t="shared" si="5"/>
        <v>0'</v>
      </c>
      <c r="R35" s="50" t="str">
        <f t="shared" si="3"/>
        <v>0''</v>
      </c>
      <c r="S35" s="49" t="str">
        <f t="shared" si="6"/>
        <v>0'</v>
      </c>
      <c r="T35" s="50" t="str">
        <f t="shared" si="4"/>
        <v>0''</v>
      </c>
    </row>
    <row r="36" spans="2:20" x14ac:dyDescent="0.2">
      <c r="B36" s="32">
        <v>13</v>
      </c>
      <c r="C36" s="157"/>
      <c r="D36" s="134"/>
      <c r="E36" s="2"/>
      <c r="F36" s="156"/>
      <c r="G36" s="3"/>
      <c r="H36" s="3"/>
      <c r="I36" s="3"/>
      <c r="J36" s="3"/>
      <c r="K36" s="297"/>
      <c r="L36" s="298"/>
      <c r="M36" s="299"/>
      <c r="N36" s="42" t="str">
        <f t="shared" si="0"/>
        <v/>
      </c>
      <c r="O36" s="47">
        <f t="shared" si="1"/>
        <v>0</v>
      </c>
      <c r="P36" s="48">
        <f t="shared" si="2"/>
        <v>0</v>
      </c>
      <c r="Q36" s="49" t="str">
        <f t="shared" ref="Q36:Q63" si="7">CONCATENATE(ROUNDDOWN(O36,0),"'")</f>
        <v>0'</v>
      </c>
      <c r="R36" s="50" t="str">
        <f t="shared" ref="R36:R63" si="8">CONCATENATE(ROUND((O36-ROUNDDOWN(O36,0))*12,1), "''")</f>
        <v>0''</v>
      </c>
      <c r="S36" s="49" t="str">
        <f t="shared" ref="S36:S63" si="9">CONCATENATE(ROUNDDOWN(P36,0),"'")</f>
        <v>0'</v>
      </c>
      <c r="T36" s="50" t="str">
        <f t="shared" ref="T36:T63" si="10">CONCATENATE(ROUND((P36-ROUNDDOWN(P36,0))*12,1), "''")</f>
        <v>0''</v>
      </c>
    </row>
    <row r="37" spans="2:20" x14ac:dyDescent="0.2">
      <c r="B37" s="32">
        <v>14</v>
      </c>
      <c r="C37" s="157"/>
      <c r="D37" s="134"/>
      <c r="E37" s="2"/>
      <c r="F37" s="156"/>
      <c r="G37" s="3"/>
      <c r="H37" s="3"/>
      <c r="I37" s="3"/>
      <c r="J37" s="3"/>
      <c r="K37" s="297"/>
      <c r="L37" s="298"/>
      <c r="M37" s="299"/>
      <c r="N37" s="42" t="str">
        <f t="shared" si="0"/>
        <v/>
      </c>
      <c r="O37" s="47">
        <f t="shared" si="1"/>
        <v>0</v>
      </c>
      <c r="P37" s="48">
        <f t="shared" si="2"/>
        <v>0</v>
      </c>
      <c r="Q37" s="49" t="str">
        <f t="shared" si="7"/>
        <v>0'</v>
      </c>
      <c r="R37" s="50" t="str">
        <f t="shared" si="8"/>
        <v>0''</v>
      </c>
      <c r="S37" s="49" t="str">
        <f t="shared" si="9"/>
        <v>0'</v>
      </c>
      <c r="T37" s="50" t="str">
        <f t="shared" si="10"/>
        <v>0''</v>
      </c>
    </row>
    <row r="38" spans="2:20" x14ac:dyDescent="0.2">
      <c r="B38" s="32">
        <v>15</v>
      </c>
      <c r="C38" s="157"/>
      <c r="D38" s="134"/>
      <c r="E38" s="2"/>
      <c r="F38" s="156"/>
      <c r="G38" s="3"/>
      <c r="H38" s="3"/>
      <c r="I38" s="3"/>
      <c r="J38" s="3"/>
      <c r="K38" s="297"/>
      <c r="L38" s="298"/>
      <c r="M38" s="299"/>
      <c r="N38" s="42" t="str">
        <f t="shared" si="0"/>
        <v/>
      </c>
      <c r="O38" s="47">
        <f t="shared" si="1"/>
        <v>0</v>
      </c>
      <c r="P38" s="48">
        <f t="shared" si="2"/>
        <v>0</v>
      </c>
      <c r="Q38" s="49" t="str">
        <f t="shared" si="7"/>
        <v>0'</v>
      </c>
      <c r="R38" s="50" t="str">
        <f t="shared" si="8"/>
        <v>0''</v>
      </c>
      <c r="S38" s="49" t="str">
        <f t="shared" si="9"/>
        <v>0'</v>
      </c>
      <c r="T38" s="50" t="str">
        <f t="shared" si="10"/>
        <v>0''</v>
      </c>
    </row>
    <row r="39" spans="2:20" x14ac:dyDescent="0.2">
      <c r="B39" s="32">
        <v>16</v>
      </c>
      <c r="C39" s="157"/>
      <c r="D39" s="134"/>
      <c r="E39" s="2"/>
      <c r="F39" s="156"/>
      <c r="G39" s="3"/>
      <c r="H39" s="3"/>
      <c r="I39" s="3"/>
      <c r="J39" s="3"/>
      <c r="K39" s="297"/>
      <c r="L39" s="298"/>
      <c r="M39" s="299"/>
      <c r="N39" s="42" t="str">
        <f t="shared" si="0"/>
        <v/>
      </c>
      <c r="O39" s="47">
        <f t="shared" si="1"/>
        <v>0</v>
      </c>
      <c r="P39" s="48">
        <f t="shared" si="2"/>
        <v>0</v>
      </c>
      <c r="Q39" s="49" t="str">
        <f t="shared" si="7"/>
        <v>0'</v>
      </c>
      <c r="R39" s="50" t="str">
        <f t="shared" si="8"/>
        <v>0''</v>
      </c>
      <c r="S39" s="49" t="str">
        <f t="shared" si="9"/>
        <v>0'</v>
      </c>
      <c r="T39" s="50" t="str">
        <f t="shared" si="10"/>
        <v>0''</v>
      </c>
    </row>
    <row r="40" spans="2:20" x14ac:dyDescent="0.2">
      <c r="B40" s="32">
        <v>17</v>
      </c>
      <c r="C40" s="157"/>
      <c r="D40" s="134"/>
      <c r="E40" s="2"/>
      <c r="F40" s="156"/>
      <c r="G40" s="3"/>
      <c r="H40" s="3"/>
      <c r="I40" s="3"/>
      <c r="J40" s="3"/>
      <c r="K40" s="297"/>
      <c r="L40" s="298"/>
      <c r="M40" s="299"/>
      <c r="N40" s="42" t="str">
        <f t="shared" si="0"/>
        <v/>
      </c>
      <c r="O40" s="47">
        <f t="shared" si="1"/>
        <v>0</v>
      </c>
      <c r="P40" s="48">
        <f t="shared" si="2"/>
        <v>0</v>
      </c>
      <c r="Q40" s="49" t="str">
        <f t="shared" si="7"/>
        <v>0'</v>
      </c>
      <c r="R40" s="50" t="str">
        <f t="shared" si="8"/>
        <v>0''</v>
      </c>
      <c r="S40" s="49" t="str">
        <f t="shared" si="9"/>
        <v>0'</v>
      </c>
      <c r="T40" s="50" t="str">
        <f t="shared" si="10"/>
        <v>0''</v>
      </c>
    </row>
    <row r="41" spans="2:20" x14ac:dyDescent="0.2">
      <c r="B41" s="32">
        <v>18</v>
      </c>
      <c r="C41" s="157"/>
      <c r="D41" s="134"/>
      <c r="E41" s="2"/>
      <c r="F41" s="156"/>
      <c r="G41" s="3"/>
      <c r="H41" s="3"/>
      <c r="I41" s="3"/>
      <c r="J41" s="3"/>
      <c r="K41" s="297"/>
      <c r="L41" s="298"/>
      <c r="M41" s="299"/>
      <c r="N41" s="42" t="str">
        <f t="shared" si="0"/>
        <v/>
      </c>
      <c r="O41" s="47">
        <f t="shared" si="1"/>
        <v>0</v>
      </c>
      <c r="P41" s="48">
        <f t="shared" si="2"/>
        <v>0</v>
      </c>
      <c r="Q41" s="49" t="str">
        <f t="shared" si="7"/>
        <v>0'</v>
      </c>
      <c r="R41" s="50" t="str">
        <f t="shared" si="8"/>
        <v>0''</v>
      </c>
      <c r="S41" s="49" t="str">
        <f t="shared" si="9"/>
        <v>0'</v>
      </c>
      <c r="T41" s="50" t="str">
        <f t="shared" si="10"/>
        <v>0''</v>
      </c>
    </row>
    <row r="42" spans="2:20" x14ac:dyDescent="0.2">
      <c r="B42" s="32">
        <v>19</v>
      </c>
      <c r="C42" s="157"/>
      <c r="D42" s="134"/>
      <c r="E42" s="2"/>
      <c r="F42" s="156"/>
      <c r="G42" s="3"/>
      <c r="H42" s="3"/>
      <c r="I42" s="3"/>
      <c r="J42" s="3"/>
      <c r="K42" s="297"/>
      <c r="L42" s="298"/>
      <c r="M42" s="299"/>
      <c r="N42" s="42" t="str">
        <f t="shared" si="0"/>
        <v/>
      </c>
      <c r="O42" s="47">
        <f t="shared" si="1"/>
        <v>0</v>
      </c>
      <c r="P42" s="48">
        <f t="shared" si="2"/>
        <v>0</v>
      </c>
      <c r="Q42" s="49" t="str">
        <f t="shared" si="7"/>
        <v>0'</v>
      </c>
      <c r="R42" s="50" t="str">
        <f t="shared" si="8"/>
        <v>0''</v>
      </c>
      <c r="S42" s="49" t="str">
        <f t="shared" si="9"/>
        <v>0'</v>
      </c>
      <c r="T42" s="50" t="str">
        <f t="shared" si="10"/>
        <v>0''</v>
      </c>
    </row>
    <row r="43" spans="2:20" x14ac:dyDescent="0.2">
      <c r="B43" s="32">
        <v>20</v>
      </c>
      <c r="C43" s="157"/>
      <c r="D43" s="134"/>
      <c r="E43" s="2"/>
      <c r="F43" s="156"/>
      <c r="G43" s="3"/>
      <c r="H43" s="3"/>
      <c r="I43" s="3"/>
      <c r="J43" s="3"/>
      <c r="K43" s="297"/>
      <c r="L43" s="298"/>
      <c r="M43" s="299"/>
      <c r="N43" s="42" t="str">
        <f t="shared" si="0"/>
        <v/>
      </c>
      <c r="O43" s="47">
        <f t="shared" si="1"/>
        <v>0</v>
      </c>
      <c r="P43" s="48">
        <f t="shared" si="2"/>
        <v>0</v>
      </c>
      <c r="Q43" s="49" t="str">
        <f t="shared" si="7"/>
        <v>0'</v>
      </c>
      <c r="R43" s="50" t="str">
        <f t="shared" si="8"/>
        <v>0''</v>
      </c>
      <c r="S43" s="49" t="str">
        <f t="shared" si="9"/>
        <v>0'</v>
      </c>
      <c r="T43" s="50" t="str">
        <f t="shared" si="10"/>
        <v>0''</v>
      </c>
    </row>
    <row r="44" spans="2:20" x14ac:dyDescent="0.2">
      <c r="B44" s="32">
        <v>21</v>
      </c>
      <c r="C44" s="157"/>
      <c r="D44" s="134"/>
      <c r="E44" s="2"/>
      <c r="F44" s="156"/>
      <c r="G44" s="3"/>
      <c r="H44" s="3"/>
      <c r="I44" s="3"/>
      <c r="J44" s="3"/>
      <c r="K44" s="297"/>
      <c r="L44" s="298"/>
      <c r="M44" s="299"/>
      <c r="N44" s="42" t="str">
        <f t="shared" si="0"/>
        <v/>
      </c>
      <c r="O44" s="47">
        <f t="shared" si="1"/>
        <v>0</v>
      </c>
      <c r="P44" s="48">
        <f t="shared" si="2"/>
        <v>0</v>
      </c>
      <c r="Q44" s="49" t="str">
        <f t="shared" si="7"/>
        <v>0'</v>
      </c>
      <c r="R44" s="50" t="str">
        <f t="shared" si="8"/>
        <v>0''</v>
      </c>
      <c r="S44" s="49" t="str">
        <f t="shared" si="9"/>
        <v>0'</v>
      </c>
      <c r="T44" s="50" t="str">
        <f t="shared" si="10"/>
        <v>0''</v>
      </c>
    </row>
    <row r="45" spans="2:20" x14ac:dyDescent="0.2">
      <c r="B45" s="32">
        <v>22</v>
      </c>
      <c r="C45" s="7"/>
      <c r="D45" s="8"/>
      <c r="E45" s="10"/>
      <c r="F45" s="11"/>
      <c r="G45" s="3"/>
      <c r="H45" s="3"/>
      <c r="I45" s="3"/>
      <c r="J45" s="3"/>
      <c r="K45" s="297"/>
      <c r="L45" s="298"/>
      <c r="M45" s="299"/>
      <c r="N45" s="42" t="str">
        <f t="shared" si="0"/>
        <v/>
      </c>
      <c r="O45" s="47">
        <f t="shared" si="1"/>
        <v>0</v>
      </c>
      <c r="P45" s="48">
        <f t="shared" si="2"/>
        <v>0</v>
      </c>
      <c r="Q45" s="49" t="str">
        <f t="shared" si="7"/>
        <v>0'</v>
      </c>
      <c r="R45" s="50" t="str">
        <f t="shared" si="8"/>
        <v>0''</v>
      </c>
      <c r="S45" s="49" t="str">
        <f t="shared" si="9"/>
        <v>0'</v>
      </c>
      <c r="T45" s="50" t="str">
        <f t="shared" si="10"/>
        <v>0''</v>
      </c>
    </row>
    <row r="46" spans="2:20" x14ac:dyDescent="0.2">
      <c r="B46" s="32">
        <v>23</v>
      </c>
      <c r="C46" s="7"/>
      <c r="D46" s="8"/>
      <c r="E46" s="10"/>
      <c r="F46" s="11"/>
      <c r="G46" s="3"/>
      <c r="H46" s="3"/>
      <c r="I46" s="3"/>
      <c r="J46" s="3"/>
      <c r="K46" s="297"/>
      <c r="L46" s="298"/>
      <c r="M46" s="299"/>
      <c r="N46" s="42" t="str">
        <f t="shared" si="0"/>
        <v/>
      </c>
      <c r="O46" s="47">
        <f t="shared" si="1"/>
        <v>0</v>
      </c>
      <c r="P46" s="48">
        <f t="shared" si="2"/>
        <v>0</v>
      </c>
      <c r="Q46" s="49" t="str">
        <f t="shared" si="7"/>
        <v>0'</v>
      </c>
      <c r="R46" s="50" t="str">
        <f t="shared" si="8"/>
        <v>0''</v>
      </c>
      <c r="S46" s="49" t="str">
        <f t="shared" si="9"/>
        <v>0'</v>
      </c>
      <c r="T46" s="50" t="str">
        <f t="shared" si="10"/>
        <v>0''</v>
      </c>
    </row>
    <row r="47" spans="2:20" x14ac:dyDescent="0.2">
      <c r="B47" s="32">
        <v>24</v>
      </c>
      <c r="C47" s="7"/>
      <c r="D47" s="8"/>
      <c r="E47" s="10"/>
      <c r="F47" s="11"/>
      <c r="G47" s="3"/>
      <c r="H47" s="3"/>
      <c r="I47" s="3"/>
      <c r="J47" s="3"/>
      <c r="K47" s="297"/>
      <c r="L47" s="298"/>
      <c r="M47" s="299"/>
      <c r="N47" s="42" t="str">
        <f t="shared" si="0"/>
        <v/>
      </c>
      <c r="O47" s="47">
        <f t="shared" si="1"/>
        <v>0</v>
      </c>
      <c r="P47" s="48">
        <f t="shared" si="2"/>
        <v>0</v>
      </c>
      <c r="Q47" s="49" t="str">
        <f t="shared" si="7"/>
        <v>0'</v>
      </c>
      <c r="R47" s="50" t="str">
        <f t="shared" si="8"/>
        <v>0''</v>
      </c>
      <c r="S47" s="49" t="str">
        <f t="shared" si="9"/>
        <v>0'</v>
      </c>
      <c r="T47" s="50" t="str">
        <f t="shared" si="10"/>
        <v>0''</v>
      </c>
    </row>
    <row r="48" spans="2:20" x14ac:dyDescent="0.2">
      <c r="B48" s="32">
        <v>25</v>
      </c>
      <c r="C48" s="7"/>
      <c r="D48" s="8"/>
      <c r="E48" s="10"/>
      <c r="F48" s="11"/>
      <c r="G48" s="3"/>
      <c r="H48" s="3"/>
      <c r="I48" s="3"/>
      <c r="J48" s="3"/>
      <c r="K48" s="297"/>
      <c r="L48" s="298"/>
      <c r="M48" s="299"/>
      <c r="N48" s="42" t="str">
        <f t="shared" si="0"/>
        <v/>
      </c>
      <c r="O48" s="47">
        <f t="shared" si="1"/>
        <v>0</v>
      </c>
      <c r="P48" s="48">
        <f t="shared" si="2"/>
        <v>0</v>
      </c>
      <c r="Q48" s="49" t="str">
        <f t="shared" si="7"/>
        <v>0'</v>
      </c>
      <c r="R48" s="50" t="str">
        <f t="shared" si="8"/>
        <v>0''</v>
      </c>
      <c r="S48" s="49" t="str">
        <f t="shared" si="9"/>
        <v>0'</v>
      </c>
      <c r="T48" s="50" t="str">
        <f t="shared" si="10"/>
        <v>0''</v>
      </c>
    </row>
    <row r="49" spans="2:20" x14ac:dyDescent="0.2">
      <c r="B49" s="32">
        <v>26</v>
      </c>
      <c r="C49" s="7"/>
      <c r="D49" s="8"/>
      <c r="E49" s="10"/>
      <c r="F49" s="11"/>
      <c r="G49" s="3"/>
      <c r="H49" s="3"/>
      <c r="I49" s="3"/>
      <c r="J49" s="3"/>
      <c r="K49" s="297"/>
      <c r="L49" s="298"/>
      <c r="M49" s="299"/>
      <c r="N49" s="42" t="str">
        <f t="shared" si="0"/>
        <v/>
      </c>
      <c r="O49" s="47">
        <f t="shared" si="1"/>
        <v>0</v>
      </c>
      <c r="P49" s="48">
        <f t="shared" si="2"/>
        <v>0</v>
      </c>
      <c r="Q49" s="49" t="str">
        <f t="shared" si="7"/>
        <v>0'</v>
      </c>
      <c r="R49" s="50" t="str">
        <f t="shared" si="8"/>
        <v>0''</v>
      </c>
      <c r="S49" s="49" t="str">
        <f t="shared" si="9"/>
        <v>0'</v>
      </c>
      <c r="T49" s="50" t="str">
        <f t="shared" si="10"/>
        <v>0''</v>
      </c>
    </row>
    <row r="50" spans="2:20" x14ac:dyDescent="0.2">
      <c r="B50" s="32">
        <v>27</v>
      </c>
      <c r="C50" s="7"/>
      <c r="D50" s="8"/>
      <c r="E50" s="10"/>
      <c r="F50" s="11"/>
      <c r="G50" s="3"/>
      <c r="H50" s="3"/>
      <c r="I50" s="3"/>
      <c r="J50" s="3"/>
      <c r="K50" s="297"/>
      <c r="L50" s="298"/>
      <c r="M50" s="299"/>
      <c r="N50" s="42" t="str">
        <f t="shared" si="0"/>
        <v/>
      </c>
      <c r="O50" s="47">
        <f t="shared" si="1"/>
        <v>0</v>
      </c>
      <c r="P50" s="48">
        <f t="shared" si="2"/>
        <v>0</v>
      </c>
      <c r="Q50" s="49" t="str">
        <f t="shared" si="7"/>
        <v>0'</v>
      </c>
      <c r="R50" s="50" t="str">
        <f t="shared" si="8"/>
        <v>0''</v>
      </c>
      <c r="S50" s="49" t="str">
        <f t="shared" si="9"/>
        <v>0'</v>
      </c>
      <c r="T50" s="50" t="str">
        <f t="shared" si="10"/>
        <v>0''</v>
      </c>
    </row>
    <row r="51" spans="2:20" x14ac:dyDescent="0.2">
      <c r="B51" s="32">
        <v>28</v>
      </c>
      <c r="C51" s="7"/>
      <c r="D51" s="8"/>
      <c r="E51" s="10"/>
      <c r="F51" s="11"/>
      <c r="G51" s="3"/>
      <c r="H51" s="3"/>
      <c r="I51" s="3"/>
      <c r="J51" s="3"/>
      <c r="K51" s="297"/>
      <c r="L51" s="298"/>
      <c r="M51" s="299"/>
      <c r="N51" s="42" t="str">
        <f t="shared" si="0"/>
        <v/>
      </c>
      <c r="O51" s="47">
        <f t="shared" si="1"/>
        <v>0</v>
      </c>
      <c r="P51" s="48">
        <f t="shared" si="2"/>
        <v>0</v>
      </c>
      <c r="Q51" s="49" t="str">
        <f t="shared" si="7"/>
        <v>0'</v>
      </c>
      <c r="R51" s="50" t="str">
        <f t="shared" si="8"/>
        <v>0''</v>
      </c>
      <c r="S51" s="49" t="str">
        <f t="shared" si="9"/>
        <v>0'</v>
      </c>
      <c r="T51" s="50" t="str">
        <f t="shared" si="10"/>
        <v>0''</v>
      </c>
    </row>
    <row r="52" spans="2:20" x14ac:dyDescent="0.2">
      <c r="B52" s="32">
        <v>29</v>
      </c>
      <c r="C52" s="7"/>
      <c r="D52" s="8"/>
      <c r="E52" s="10"/>
      <c r="F52" s="11"/>
      <c r="G52" s="3"/>
      <c r="H52" s="3"/>
      <c r="I52" s="3"/>
      <c r="J52" s="3"/>
      <c r="K52" s="297"/>
      <c r="L52" s="298"/>
      <c r="M52" s="299"/>
      <c r="N52" s="42" t="str">
        <f t="shared" si="0"/>
        <v/>
      </c>
      <c r="O52" s="47">
        <f t="shared" si="1"/>
        <v>0</v>
      </c>
      <c r="P52" s="48">
        <f t="shared" si="2"/>
        <v>0</v>
      </c>
      <c r="Q52" s="49" t="str">
        <f t="shared" si="7"/>
        <v>0'</v>
      </c>
      <c r="R52" s="50" t="str">
        <f t="shared" si="8"/>
        <v>0''</v>
      </c>
      <c r="S52" s="49" t="str">
        <f t="shared" si="9"/>
        <v>0'</v>
      </c>
      <c r="T52" s="50" t="str">
        <f t="shared" si="10"/>
        <v>0''</v>
      </c>
    </row>
    <row r="53" spans="2:20" x14ac:dyDescent="0.2">
      <c r="B53" s="32">
        <v>30</v>
      </c>
      <c r="C53" s="7"/>
      <c r="D53" s="8"/>
      <c r="E53" s="10"/>
      <c r="F53" s="11"/>
      <c r="G53" s="3"/>
      <c r="H53" s="3"/>
      <c r="I53" s="3"/>
      <c r="J53" s="3"/>
      <c r="K53" s="297"/>
      <c r="L53" s="298"/>
      <c r="M53" s="299"/>
      <c r="N53" s="42" t="str">
        <f t="shared" si="0"/>
        <v/>
      </c>
      <c r="O53" s="47">
        <f t="shared" si="1"/>
        <v>0</v>
      </c>
      <c r="P53" s="48">
        <f t="shared" si="2"/>
        <v>0</v>
      </c>
      <c r="Q53" s="49" t="str">
        <f t="shared" si="7"/>
        <v>0'</v>
      </c>
      <c r="R53" s="50" t="str">
        <f t="shared" si="8"/>
        <v>0''</v>
      </c>
      <c r="S53" s="49" t="str">
        <f t="shared" si="9"/>
        <v>0'</v>
      </c>
      <c r="T53" s="50" t="str">
        <f t="shared" si="10"/>
        <v>0''</v>
      </c>
    </row>
    <row r="54" spans="2:20" x14ac:dyDescent="0.2">
      <c r="B54" s="32">
        <v>31</v>
      </c>
      <c r="C54" s="7"/>
      <c r="D54" s="8"/>
      <c r="E54" s="10"/>
      <c r="F54" s="11"/>
      <c r="G54" s="3"/>
      <c r="H54" s="3"/>
      <c r="I54" s="3"/>
      <c r="J54" s="3"/>
      <c r="K54" s="297"/>
      <c r="L54" s="298"/>
      <c r="M54" s="299"/>
      <c r="N54" s="42" t="str">
        <f t="shared" si="0"/>
        <v/>
      </c>
      <c r="O54" s="47">
        <f t="shared" si="1"/>
        <v>0</v>
      </c>
      <c r="P54" s="48">
        <f t="shared" si="2"/>
        <v>0</v>
      </c>
      <c r="Q54" s="49" t="str">
        <f t="shared" si="7"/>
        <v>0'</v>
      </c>
      <c r="R54" s="50" t="str">
        <f t="shared" si="8"/>
        <v>0''</v>
      </c>
      <c r="S54" s="49" t="str">
        <f t="shared" si="9"/>
        <v>0'</v>
      </c>
      <c r="T54" s="50" t="str">
        <f t="shared" si="10"/>
        <v>0''</v>
      </c>
    </row>
    <row r="55" spans="2:20" x14ac:dyDescent="0.2">
      <c r="B55" s="32">
        <v>32</v>
      </c>
      <c r="C55" s="7"/>
      <c r="D55" s="8"/>
      <c r="E55" s="10"/>
      <c r="F55" s="11"/>
      <c r="G55" s="3"/>
      <c r="H55" s="3"/>
      <c r="I55" s="3"/>
      <c r="J55" s="3"/>
      <c r="K55" s="297"/>
      <c r="L55" s="298"/>
      <c r="M55" s="299"/>
      <c r="N55" s="42" t="str">
        <f t="shared" si="0"/>
        <v/>
      </c>
      <c r="O55" s="47">
        <f t="shared" si="1"/>
        <v>0</v>
      </c>
      <c r="P55" s="48">
        <f t="shared" si="2"/>
        <v>0</v>
      </c>
      <c r="Q55" s="49" t="str">
        <f t="shared" si="7"/>
        <v>0'</v>
      </c>
      <c r="R55" s="50" t="str">
        <f t="shared" si="8"/>
        <v>0''</v>
      </c>
      <c r="S55" s="49" t="str">
        <f t="shared" si="9"/>
        <v>0'</v>
      </c>
      <c r="T55" s="50" t="str">
        <f t="shared" si="10"/>
        <v>0''</v>
      </c>
    </row>
    <row r="56" spans="2:20" x14ac:dyDescent="0.2">
      <c r="B56" s="32">
        <v>33</v>
      </c>
      <c r="C56" s="7"/>
      <c r="D56" s="8"/>
      <c r="E56" s="10"/>
      <c r="F56" s="11"/>
      <c r="G56" s="3"/>
      <c r="H56" s="3"/>
      <c r="I56" s="3"/>
      <c r="J56" s="3"/>
      <c r="K56" s="297"/>
      <c r="L56" s="298"/>
      <c r="M56" s="299"/>
      <c r="N56" s="42" t="str">
        <f t="shared" si="0"/>
        <v/>
      </c>
      <c r="O56" s="47">
        <f t="shared" si="1"/>
        <v>0</v>
      </c>
      <c r="P56" s="48">
        <f t="shared" si="2"/>
        <v>0</v>
      </c>
      <c r="Q56" s="49" t="str">
        <f t="shared" si="7"/>
        <v>0'</v>
      </c>
      <c r="R56" s="50" t="str">
        <f t="shared" si="8"/>
        <v>0''</v>
      </c>
      <c r="S56" s="49" t="str">
        <f t="shared" si="9"/>
        <v>0'</v>
      </c>
      <c r="T56" s="50" t="str">
        <f t="shared" si="10"/>
        <v>0''</v>
      </c>
    </row>
    <row r="57" spans="2:20" x14ac:dyDescent="0.2">
      <c r="B57" s="32">
        <v>34</v>
      </c>
      <c r="C57" s="7"/>
      <c r="D57" s="8"/>
      <c r="E57" s="10"/>
      <c r="F57" s="11"/>
      <c r="G57" s="3"/>
      <c r="H57" s="3"/>
      <c r="I57" s="3"/>
      <c r="J57" s="3"/>
      <c r="K57" s="297"/>
      <c r="L57" s="298"/>
      <c r="M57" s="299"/>
      <c r="N57" s="42" t="str">
        <f t="shared" si="0"/>
        <v/>
      </c>
      <c r="O57" s="47">
        <f t="shared" si="1"/>
        <v>0</v>
      </c>
      <c r="P57" s="48">
        <f t="shared" si="2"/>
        <v>0</v>
      </c>
      <c r="Q57" s="49" t="str">
        <f t="shared" si="7"/>
        <v>0'</v>
      </c>
      <c r="R57" s="50" t="str">
        <f t="shared" si="8"/>
        <v>0''</v>
      </c>
      <c r="S57" s="49" t="str">
        <f t="shared" si="9"/>
        <v>0'</v>
      </c>
      <c r="T57" s="50" t="str">
        <f t="shared" si="10"/>
        <v>0''</v>
      </c>
    </row>
    <row r="58" spans="2:20" x14ac:dyDescent="0.2">
      <c r="B58" s="32">
        <v>35</v>
      </c>
      <c r="C58" s="7"/>
      <c r="D58" s="8"/>
      <c r="E58" s="10"/>
      <c r="F58" s="11"/>
      <c r="G58" s="3"/>
      <c r="H58" s="3"/>
      <c r="I58" s="3"/>
      <c r="J58" s="3"/>
      <c r="K58" s="297"/>
      <c r="L58" s="298"/>
      <c r="M58" s="299"/>
      <c r="N58" s="42" t="str">
        <f t="shared" si="0"/>
        <v/>
      </c>
      <c r="O58" s="47">
        <f t="shared" si="1"/>
        <v>0</v>
      </c>
      <c r="P58" s="48">
        <f t="shared" si="2"/>
        <v>0</v>
      </c>
      <c r="Q58" s="49" t="str">
        <f t="shared" si="7"/>
        <v>0'</v>
      </c>
      <c r="R58" s="50" t="str">
        <f t="shared" si="8"/>
        <v>0''</v>
      </c>
      <c r="S58" s="49" t="str">
        <f t="shared" si="9"/>
        <v>0'</v>
      </c>
      <c r="T58" s="50" t="str">
        <f t="shared" si="10"/>
        <v>0''</v>
      </c>
    </row>
    <row r="59" spans="2:20" x14ac:dyDescent="0.2">
      <c r="B59" s="32">
        <v>36</v>
      </c>
      <c r="C59" s="7"/>
      <c r="D59" s="8"/>
      <c r="E59" s="10"/>
      <c r="F59" s="11"/>
      <c r="G59" s="3"/>
      <c r="H59" s="3"/>
      <c r="I59" s="3"/>
      <c r="J59" s="3"/>
      <c r="K59" s="297"/>
      <c r="L59" s="298"/>
      <c r="M59" s="299"/>
      <c r="N59" s="42" t="str">
        <f t="shared" si="0"/>
        <v/>
      </c>
      <c r="O59" s="47">
        <f t="shared" si="1"/>
        <v>0</v>
      </c>
      <c r="P59" s="48">
        <f t="shared" si="2"/>
        <v>0</v>
      </c>
      <c r="Q59" s="49" t="str">
        <f t="shared" si="7"/>
        <v>0'</v>
      </c>
      <c r="R59" s="50" t="str">
        <f t="shared" si="8"/>
        <v>0''</v>
      </c>
      <c r="S59" s="49" t="str">
        <f t="shared" si="9"/>
        <v>0'</v>
      </c>
      <c r="T59" s="50" t="str">
        <f t="shared" si="10"/>
        <v>0''</v>
      </c>
    </row>
    <row r="60" spans="2:20" x14ac:dyDescent="0.2">
      <c r="B60" s="32">
        <v>37</v>
      </c>
      <c r="C60" s="7"/>
      <c r="D60" s="8"/>
      <c r="E60" s="10"/>
      <c r="F60" s="11"/>
      <c r="G60" s="3"/>
      <c r="H60" s="3"/>
      <c r="I60" s="3"/>
      <c r="J60" s="3"/>
      <c r="K60" s="297"/>
      <c r="L60" s="298"/>
      <c r="M60" s="299"/>
      <c r="N60" s="42" t="str">
        <f t="shared" si="0"/>
        <v/>
      </c>
      <c r="O60" s="47">
        <f t="shared" si="1"/>
        <v>0</v>
      </c>
      <c r="P60" s="48">
        <f t="shared" si="2"/>
        <v>0</v>
      </c>
      <c r="Q60" s="49" t="str">
        <f t="shared" si="7"/>
        <v>0'</v>
      </c>
      <c r="R60" s="50" t="str">
        <f t="shared" si="8"/>
        <v>0''</v>
      </c>
      <c r="S60" s="49" t="str">
        <f t="shared" si="9"/>
        <v>0'</v>
      </c>
      <c r="T60" s="50" t="str">
        <f t="shared" si="10"/>
        <v>0''</v>
      </c>
    </row>
    <row r="61" spans="2:20" x14ac:dyDescent="0.2">
      <c r="B61" s="32">
        <v>38</v>
      </c>
      <c r="C61" s="7"/>
      <c r="D61" s="8"/>
      <c r="E61" s="10"/>
      <c r="F61" s="11"/>
      <c r="G61" s="3"/>
      <c r="H61" s="3"/>
      <c r="I61" s="3"/>
      <c r="J61" s="3"/>
      <c r="K61" s="297"/>
      <c r="L61" s="298"/>
      <c r="M61" s="299"/>
      <c r="N61" s="42" t="str">
        <f t="shared" si="0"/>
        <v/>
      </c>
      <c r="O61" s="47">
        <f t="shared" si="1"/>
        <v>0</v>
      </c>
      <c r="P61" s="48">
        <f t="shared" si="2"/>
        <v>0</v>
      </c>
      <c r="Q61" s="49" t="str">
        <f t="shared" si="7"/>
        <v>0'</v>
      </c>
      <c r="R61" s="50" t="str">
        <f t="shared" si="8"/>
        <v>0''</v>
      </c>
      <c r="S61" s="49" t="str">
        <f t="shared" si="9"/>
        <v>0'</v>
      </c>
      <c r="T61" s="50" t="str">
        <f t="shared" si="10"/>
        <v>0''</v>
      </c>
    </row>
    <row r="62" spans="2:20" x14ac:dyDescent="0.2">
      <c r="B62" s="32">
        <v>39</v>
      </c>
      <c r="C62" s="7"/>
      <c r="D62" s="8"/>
      <c r="E62" s="10"/>
      <c r="F62" s="11"/>
      <c r="G62" s="3"/>
      <c r="H62" s="3"/>
      <c r="I62" s="3"/>
      <c r="J62" s="3"/>
      <c r="K62" s="297"/>
      <c r="L62" s="298"/>
      <c r="M62" s="299"/>
      <c r="N62" s="42" t="str">
        <f t="shared" si="0"/>
        <v/>
      </c>
      <c r="O62" s="47">
        <f t="shared" si="1"/>
        <v>0</v>
      </c>
      <c r="P62" s="48">
        <f t="shared" si="2"/>
        <v>0</v>
      </c>
      <c r="Q62" s="49" t="str">
        <f t="shared" si="7"/>
        <v>0'</v>
      </c>
      <c r="R62" s="50" t="str">
        <f t="shared" si="8"/>
        <v>0''</v>
      </c>
      <c r="S62" s="49" t="str">
        <f t="shared" si="9"/>
        <v>0'</v>
      </c>
      <c r="T62" s="50" t="str">
        <f t="shared" si="10"/>
        <v>0''</v>
      </c>
    </row>
    <row r="63" spans="2:20" ht="13.5" thickBot="1" x14ac:dyDescent="0.25">
      <c r="B63" s="33">
        <v>40</v>
      </c>
      <c r="C63" s="167"/>
      <c r="D63" s="168"/>
      <c r="E63" s="169"/>
      <c r="F63" s="170"/>
      <c r="G63" s="171"/>
      <c r="H63" s="171"/>
      <c r="I63" s="171"/>
      <c r="J63" s="171"/>
      <c r="K63" s="308"/>
      <c r="L63" s="309"/>
      <c r="M63" s="310"/>
      <c r="N63" s="172" t="str">
        <f t="shared" si="0"/>
        <v/>
      </c>
      <c r="O63" s="173">
        <f t="shared" si="1"/>
        <v>0</v>
      </c>
      <c r="P63" s="174">
        <f t="shared" si="2"/>
        <v>0</v>
      </c>
      <c r="Q63" s="51" t="str">
        <f t="shared" si="7"/>
        <v>0'</v>
      </c>
      <c r="R63" s="52" t="str">
        <f t="shared" si="8"/>
        <v>0''</v>
      </c>
      <c r="S63" s="51" t="str">
        <f t="shared" si="9"/>
        <v>0'</v>
      </c>
      <c r="T63" s="52" t="str">
        <f t="shared" si="10"/>
        <v>0''</v>
      </c>
    </row>
  </sheetData>
  <sheetProtection algorithmName="SHA-512" hashValue="eRtw0EFEnTF5tTAiD2vslHb65por+taVKvKa9VD/PesTBZLlA0fSWwRbjdBoBsYrJs/p4rFzjuog1Hso2Ykt1Q==" saltValue="3MtgaRKEeqhYYH92FIyGEg==" spinCount="100000" sheet="1" selectLockedCells="1"/>
  <mergeCells count="63">
    <mergeCell ref="E22:E23"/>
    <mergeCell ref="O22:P22"/>
    <mergeCell ref="Q22:T22"/>
    <mergeCell ref="G23:J23"/>
    <mergeCell ref="K22:M23"/>
    <mergeCell ref="Q23:R23"/>
    <mergeCell ref="S23:T23"/>
    <mergeCell ref="K31:M31"/>
    <mergeCell ref="K32:M32"/>
    <mergeCell ref="K33:M33"/>
    <mergeCell ref="K24:M24"/>
    <mergeCell ref="K25:M25"/>
    <mergeCell ref="K26:M26"/>
    <mergeCell ref="K27:M27"/>
    <mergeCell ref="K28:M28"/>
    <mergeCell ref="K63:M63"/>
    <mergeCell ref="K54:M54"/>
    <mergeCell ref="K55:M55"/>
    <mergeCell ref="K56:M56"/>
    <mergeCell ref="K57:M57"/>
    <mergeCell ref="K58:M58"/>
    <mergeCell ref="K59:M59"/>
    <mergeCell ref="K60:M60"/>
    <mergeCell ref="K39:M39"/>
    <mergeCell ref="B16:D17"/>
    <mergeCell ref="E16:F17"/>
    <mergeCell ref="K61:M61"/>
    <mergeCell ref="K62:M62"/>
    <mergeCell ref="K40:M40"/>
    <mergeCell ref="K41:M41"/>
    <mergeCell ref="K42:M42"/>
    <mergeCell ref="K43:M43"/>
    <mergeCell ref="K34:M34"/>
    <mergeCell ref="K35:M35"/>
    <mergeCell ref="K36:M36"/>
    <mergeCell ref="K37:M37"/>
    <mergeCell ref="K38:M38"/>
    <mergeCell ref="K29:M29"/>
    <mergeCell ref="K30:M30"/>
    <mergeCell ref="K44:M44"/>
    <mergeCell ref="K45:M45"/>
    <mergeCell ref="K46:M46"/>
    <mergeCell ref="K47:M47"/>
    <mergeCell ref="K48:M48"/>
    <mergeCell ref="K49:M49"/>
    <mergeCell ref="K50:M50"/>
    <mergeCell ref="K51:M51"/>
    <mergeCell ref="K52:M52"/>
    <mergeCell ref="K53:M53"/>
    <mergeCell ref="E18:E19"/>
    <mergeCell ref="L4:L11"/>
    <mergeCell ref="L13:M20"/>
    <mergeCell ref="B10:D11"/>
    <mergeCell ref="E10:F11"/>
    <mergeCell ref="B13:D14"/>
    <mergeCell ref="E13:F14"/>
    <mergeCell ref="B20:D20"/>
    <mergeCell ref="H9:J20"/>
    <mergeCell ref="E20:F20"/>
    <mergeCell ref="B7:D8"/>
    <mergeCell ref="E7:F8"/>
    <mergeCell ref="H7:J8"/>
    <mergeCell ref="B2:J5"/>
  </mergeCells>
  <phoneticPr fontId="28" type="noConversion"/>
  <conditionalFormatting sqref="E45:E63">
    <cfRule type="expression" dxfId="77" priority="89">
      <formula>#REF!</formula>
    </cfRule>
  </conditionalFormatting>
  <conditionalFormatting sqref="E35">
    <cfRule type="expression" dxfId="76" priority="21">
      <formula>#REF!</formula>
    </cfRule>
  </conditionalFormatting>
  <conditionalFormatting sqref="E36">
    <cfRule type="expression" dxfId="75" priority="20">
      <formula>#REF!</formula>
    </cfRule>
  </conditionalFormatting>
  <conditionalFormatting sqref="E37">
    <cfRule type="expression" dxfId="74" priority="19">
      <formula>#REF!</formula>
    </cfRule>
  </conditionalFormatting>
  <conditionalFormatting sqref="E38">
    <cfRule type="expression" dxfId="73" priority="18">
      <formula>#REF!</formula>
    </cfRule>
  </conditionalFormatting>
  <conditionalFormatting sqref="E39">
    <cfRule type="expression" dxfId="72" priority="17">
      <formula>#REF!</formula>
    </cfRule>
  </conditionalFormatting>
  <conditionalFormatting sqref="E40">
    <cfRule type="expression" dxfId="71" priority="16">
      <formula>#REF!</formula>
    </cfRule>
  </conditionalFormatting>
  <conditionalFormatting sqref="E41">
    <cfRule type="expression" dxfId="70" priority="15">
      <formula>#REF!</formula>
    </cfRule>
  </conditionalFormatting>
  <conditionalFormatting sqref="E42">
    <cfRule type="expression" dxfId="69" priority="14">
      <formula>#REF!</formula>
    </cfRule>
  </conditionalFormatting>
  <conditionalFormatting sqref="E43">
    <cfRule type="expression" dxfId="68" priority="13">
      <formula>#REF!</formula>
    </cfRule>
  </conditionalFormatting>
  <conditionalFormatting sqref="E44">
    <cfRule type="expression" dxfId="67" priority="12">
      <formula>#REF!</formula>
    </cfRule>
  </conditionalFormatting>
  <conditionalFormatting sqref="E34">
    <cfRule type="expression" dxfId="66" priority="11">
      <formula>#REF!</formula>
    </cfRule>
  </conditionalFormatting>
  <conditionalFormatting sqref="E24">
    <cfRule type="expression" dxfId="65" priority="10">
      <formula>#REF!</formula>
    </cfRule>
  </conditionalFormatting>
  <conditionalFormatting sqref="E25">
    <cfRule type="expression" dxfId="64" priority="9">
      <formula>#REF!</formula>
    </cfRule>
  </conditionalFormatting>
  <conditionalFormatting sqref="E26">
    <cfRule type="expression" dxfId="63" priority="8">
      <formula>#REF!</formula>
    </cfRule>
  </conditionalFormatting>
  <conditionalFormatting sqref="E27">
    <cfRule type="expression" dxfId="62" priority="7">
      <formula>#REF!</formula>
    </cfRule>
  </conditionalFormatting>
  <conditionalFormatting sqref="E28">
    <cfRule type="expression" dxfId="61" priority="6">
      <formula>#REF!</formula>
    </cfRule>
  </conditionalFormatting>
  <conditionalFormatting sqref="E29">
    <cfRule type="expression" dxfId="60" priority="5">
      <formula>#REF!</formula>
    </cfRule>
  </conditionalFormatting>
  <conditionalFormatting sqref="E30">
    <cfRule type="expression" dxfId="59" priority="4">
      <formula>#REF!</formula>
    </cfRule>
  </conditionalFormatting>
  <conditionalFormatting sqref="E31">
    <cfRule type="expression" dxfId="58" priority="3">
      <formula>#REF!</formula>
    </cfRule>
  </conditionalFormatting>
  <conditionalFormatting sqref="E32">
    <cfRule type="expression" dxfId="57" priority="2">
      <formula>#REF!</formula>
    </cfRule>
  </conditionalFormatting>
  <conditionalFormatting sqref="E33">
    <cfRule type="expression" dxfId="56" priority="1">
      <formula>#REF!</formula>
    </cfRule>
  </conditionalFormatting>
  <dataValidations count="3">
    <dataValidation type="list" allowBlank="1" showInputMessage="1" showErrorMessage="1" sqref="F24:F63" xr:uid="{00000000-0002-0000-0000-000000000000}">
      <formula1>WindowTypes</formula1>
    </dataValidation>
    <dataValidation type="list" allowBlank="1" showInputMessage="1" showErrorMessage="1" sqref="G24:J63" xr:uid="{00000000-0002-0000-0000-000001000000}">
      <formula1>YesNo</formula1>
    </dataValidation>
    <dataValidation type="list" allowBlank="1" showInputMessage="1" showErrorMessage="1" sqref="E7" xr:uid="{00000000-0002-0000-0000-000002000000}">
      <formula1>ProgramSelections</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Y124"/>
  <sheetViews>
    <sheetView zoomScaleNormal="100" workbookViewId="0">
      <selection activeCell="M30" sqref="M30"/>
    </sheetView>
  </sheetViews>
  <sheetFormatPr defaultColWidth="9.140625" defaultRowHeight="12.75" x14ac:dyDescent="0.2"/>
  <cols>
    <col min="1" max="1" width="1.5703125" style="53" customWidth="1"/>
    <col min="2" max="2" width="5.28515625" style="53" customWidth="1"/>
    <col min="3" max="3" width="8.85546875" style="53" customWidth="1"/>
    <col min="4" max="4" width="8.85546875" style="54" customWidth="1"/>
    <col min="5" max="5" width="8.140625" style="53" customWidth="1"/>
    <col min="6" max="6" width="10" style="55" customWidth="1"/>
    <col min="7" max="7" width="10.140625" style="55" customWidth="1"/>
    <col min="8" max="8" width="7.28515625" style="55" customWidth="1"/>
    <col min="9" max="9" width="6.85546875" style="55" customWidth="1"/>
    <col min="10" max="10" width="8.42578125" style="55" customWidth="1"/>
    <col min="11" max="11" width="6" style="55" customWidth="1"/>
    <col min="12" max="12" width="9.85546875" style="55" customWidth="1"/>
    <col min="13" max="13" width="9.140625" style="55" customWidth="1"/>
    <col min="14" max="14" width="9.7109375" style="53" customWidth="1"/>
    <col min="15" max="15" width="7.5703125" style="53" customWidth="1"/>
    <col min="16" max="16" width="8.42578125" style="53" customWidth="1"/>
    <col min="17" max="17" width="24" style="53" customWidth="1"/>
    <col min="18" max="18" width="7.7109375" style="53" customWidth="1"/>
    <col min="19" max="20" width="9.7109375" style="53" customWidth="1"/>
    <col min="21" max="21" width="14.7109375" style="53" customWidth="1"/>
    <col min="22" max="22" width="11.7109375" style="53" customWidth="1"/>
    <col min="23" max="23" width="35.5703125" style="56" customWidth="1"/>
    <col min="24" max="24" width="35" style="56" customWidth="1"/>
    <col min="25" max="26" width="29.28515625" style="56" customWidth="1"/>
    <col min="27" max="27" width="9.28515625" style="56" customWidth="1"/>
    <col min="28" max="28" width="23.42578125" style="57" bestFit="1" customWidth="1"/>
    <col min="29" max="29" width="13" style="57" customWidth="1"/>
    <col min="30" max="30" width="10.85546875" style="57" customWidth="1"/>
    <col min="31" max="32" width="12.140625" style="57" customWidth="1"/>
    <col min="33" max="33" width="27.42578125" style="57" customWidth="1"/>
    <col min="34" max="34" width="17.85546875" style="57" customWidth="1"/>
    <col min="35" max="36" width="12.140625" style="57" customWidth="1"/>
    <col min="37" max="37" width="26.7109375" style="57" customWidth="1"/>
    <col min="38" max="72" width="12.140625" style="57" customWidth="1"/>
    <col min="73" max="73" width="9.28515625" style="57" bestFit="1" customWidth="1"/>
    <col min="74" max="74" width="11.28515625" style="56" bestFit="1" customWidth="1"/>
    <col min="75" max="82" width="9.140625" style="56"/>
    <col min="83" max="166" width="9.140625" style="57"/>
    <col min="167" max="187" width="9.140625" style="56"/>
    <col min="188" max="231" width="9.140625" style="57"/>
    <col min="232" max="16384" width="9.140625" style="53"/>
  </cols>
  <sheetData>
    <row r="1" spans="3:30" ht="3.75" customHeight="1" thickBot="1" x14ac:dyDescent="0.25"/>
    <row r="2" spans="3:30" ht="64.5" customHeight="1" thickBot="1" x14ac:dyDescent="0.25">
      <c r="C2" s="351" t="s">
        <v>99</v>
      </c>
      <c r="D2" s="352"/>
      <c r="E2" s="352"/>
      <c r="F2" s="352"/>
      <c r="G2" s="352"/>
      <c r="H2" s="352"/>
      <c r="I2" s="352"/>
      <c r="J2" s="352"/>
      <c r="K2" s="352"/>
      <c r="L2" s="352"/>
      <c r="M2" s="352"/>
      <c r="N2" s="352"/>
      <c r="O2" s="352"/>
      <c r="P2" s="352"/>
      <c r="Q2" s="353"/>
      <c r="R2" s="56"/>
      <c r="S2" s="56"/>
      <c r="T2" s="56"/>
      <c r="U2" s="56"/>
      <c r="V2" s="56"/>
      <c r="AC2" s="222" t="s">
        <v>95</v>
      </c>
      <c r="AD2" s="223"/>
    </row>
    <row r="3" spans="3:30" ht="21.75" customHeight="1" thickBot="1" x14ac:dyDescent="0.25">
      <c r="AC3" s="224" t="str">
        <f>'Window entry'!E7</f>
        <v>Regular-income</v>
      </c>
      <c r="AD3" s="224"/>
    </row>
    <row r="4" spans="3:30" ht="18.75" customHeight="1" thickBot="1" x14ac:dyDescent="0.25">
      <c r="C4" s="58" t="s">
        <v>91</v>
      </c>
      <c r="D4" s="59"/>
      <c r="E4" s="59"/>
      <c r="F4" s="59"/>
      <c r="G4" s="59"/>
      <c r="H4" s="59"/>
      <c r="I4" s="59"/>
      <c r="J4" s="59"/>
      <c r="K4" s="59"/>
      <c r="L4" s="141" t="s">
        <v>17</v>
      </c>
      <c r="M4" s="141" t="s">
        <v>16</v>
      </c>
      <c r="N4" s="354" t="s">
        <v>63</v>
      </c>
      <c r="O4" s="354"/>
      <c r="P4" s="354" t="s">
        <v>18</v>
      </c>
      <c r="Q4" s="354"/>
      <c r="R4" s="60"/>
      <c r="T4" s="359" t="s">
        <v>58</v>
      </c>
      <c r="U4" s="355" t="str">
        <f>IF('Window entry'!E13="", "", 'Window entry'!E13)</f>
        <v/>
      </c>
      <c r="V4" s="356"/>
      <c r="AC4" s="322" t="s">
        <v>60</v>
      </c>
      <c r="AD4" s="322" t="s">
        <v>23</v>
      </c>
    </row>
    <row r="5" spans="3:30" ht="14.25" customHeight="1" thickBot="1" x14ac:dyDescent="0.25">
      <c r="C5" s="61"/>
      <c r="D5" s="62"/>
      <c r="E5" s="63"/>
      <c r="F5" s="64"/>
      <c r="G5" s="64"/>
      <c r="H5" s="64"/>
      <c r="I5" s="64"/>
      <c r="J5" s="64"/>
      <c r="K5" s="65" t="s">
        <v>40</v>
      </c>
      <c r="L5" s="66">
        <f>BJ71</f>
        <v>0</v>
      </c>
      <c r="M5" s="67">
        <f>ROUND(AR71,0)</f>
        <v>0</v>
      </c>
      <c r="N5" s="336">
        <f>BA71</f>
        <v>0</v>
      </c>
      <c r="O5" s="337"/>
      <c r="P5" s="341">
        <f>M5*'Window entry'!S5</f>
        <v>0</v>
      </c>
      <c r="Q5" s="342"/>
      <c r="R5" s="68" t="str">
        <f>IF(N5&gt;AD15, "!!!!", "")</f>
        <v/>
      </c>
      <c r="T5" s="360"/>
      <c r="U5" s="357"/>
      <c r="V5" s="358"/>
      <c r="AC5" s="322"/>
      <c r="AD5" s="322"/>
    </row>
    <row r="6" spans="3:30" ht="14.25" customHeight="1" thickBot="1" x14ac:dyDescent="0.25">
      <c r="C6" s="61"/>
      <c r="D6" s="69"/>
      <c r="E6" s="70"/>
      <c r="F6" s="70"/>
      <c r="G6" s="71"/>
      <c r="H6" s="71"/>
      <c r="I6" s="71"/>
      <c r="J6" s="71"/>
      <c r="K6" s="72" t="s">
        <v>41</v>
      </c>
      <c r="L6" s="73">
        <f>BK71</f>
        <v>0</v>
      </c>
      <c r="M6" s="74">
        <f>ROUND(AS71,0)</f>
        <v>0</v>
      </c>
      <c r="N6" s="334">
        <f>BB71</f>
        <v>0</v>
      </c>
      <c r="O6" s="335"/>
      <c r="P6" s="343">
        <f>M6*'Window entry'!S8</f>
        <v>0</v>
      </c>
      <c r="Q6" s="344"/>
      <c r="R6" s="68" t="str">
        <f>IF(N6&gt;AD23, "!!!!", "")</f>
        <v/>
      </c>
      <c r="AC6" s="322"/>
      <c r="AD6" s="322"/>
    </row>
    <row r="7" spans="3:30" ht="24" customHeight="1" thickBot="1" x14ac:dyDescent="0.25">
      <c r="C7" s="61"/>
      <c r="D7" s="338" t="str">
        <f>IF(M6+M5&gt;0, CONCATENATE("  Measure = Windows - Existing Window Double Pane Base to 0.22 Window Any Electric Heat;  Quantity=",M6+M5," sq ft;  Cost= $", ROUND(BS71+BT71,0)), "")</f>
        <v/>
      </c>
      <c r="E7" s="339"/>
      <c r="F7" s="339"/>
      <c r="G7" s="339"/>
      <c r="H7" s="339"/>
      <c r="I7" s="339"/>
      <c r="J7" s="339"/>
      <c r="K7" s="339"/>
      <c r="L7" s="339"/>
      <c r="M7" s="339"/>
      <c r="N7" s="339"/>
      <c r="O7" s="339"/>
      <c r="P7" s="339"/>
      <c r="Q7" s="340"/>
      <c r="R7" s="68"/>
      <c r="T7" s="75">
        <f>IF(U4&gt;0, IF(U4&lt;P22, U4, P22), P22)</f>
        <v>0</v>
      </c>
      <c r="U7" s="371" t="str">
        <f>IF(AC3=AG31, "Available rebate", "Available grant")</f>
        <v>Available rebate</v>
      </c>
      <c r="V7" s="372"/>
      <c r="AC7" s="370">
        <f>IF(AC3=LIOwn, AI32, IF(AC3=RegInc,  AI31, IF(AC3=LIRent, AI33,0)))</f>
        <v>0</v>
      </c>
      <c r="AD7" s="369">
        <f>IF(AC3=LIOwn, AJ32, IF(AC3=RegInc, AJ31, IF(AC3=LIRent, AJ33,0)))</f>
        <v>4</v>
      </c>
    </row>
    <row r="8" spans="3:30" ht="6" customHeight="1" thickBot="1" x14ac:dyDescent="0.3">
      <c r="C8" s="61"/>
      <c r="D8" s="70"/>
      <c r="E8" s="70"/>
      <c r="F8" s="70"/>
      <c r="G8" s="71"/>
      <c r="H8" s="71"/>
      <c r="I8" s="71"/>
      <c r="J8" s="71"/>
      <c r="K8" s="76"/>
      <c r="L8" s="77"/>
      <c r="M8" s="78"/>
      <c r="N8" s="78"/>
      <c r="O8" s="79"/>
      <c r="P8" s="80"/>
      <c r="Q8" s="142"/>
      <c r="R8" s="68"/>
      <c r="AC8" s="370"/>
      <c r="AD8" s="369"/>
    </row>
    <row r="9" spans="3:30" ht="14.25" customHeight="1" x14ac:dyDescent="0.2">
      <c r="C9" s="61"/>
      <c r="D9" s="62"/>
      <c r="E9" s="63"/>
      <c r="F9" s="64"/>
      <c r="G9" s="64"/>
      <c r="H9" s="63"/>
      <c r="I9" s="63"/>
      <c r="J9" s="63"/>
      <c r="K9" s="65" t="s">
        <v>36</v>
      </c>
      <c r="L9" s="66">
        <f>BF71</f>
        <v>0</v>
      </c>
      <c r="M9" s="67">
        <f>ROUND(AN71,0)</f>
        <v>0</v>
      </c>
      <c r="N9" s="336">
        <f>AW71</f>
        <v>0</v>
      </c>
      <c r="O9" s="337"/>
      <c r="P9" s="341">
        <f>M9*'Window entry'!S4</f>
        <v>0</v>
      </c>
      <c r="Q9" s="342"/>
      <c r="R9" s="68" t="str">
        <f>IF(N9&gt;MinBPA_U, "!!!!", "")</f>
        <v/>
      </c>
      <c r="T9" s="81" t="str">
        <f>'Window entry'!E18</f>
        <v>OR</v>
      </c>
      <c r="U9" s="140"/>
      <c r="V9" s="140"/>
      <c r="AC9" s="325" t="s">
        <v>22</v>
      </c>
      <c r="AD9" s="325"/>
    </row>
    <row r="10" spans="3:30" ht="14.25" customHeight="1" thickBot="1" x14ac:dyDescent="0.25">
      <c r="C10" s="61"/>
      <c r="D10" s="69"/>
      <c r="E10" s="70"/>
      <c r="F10" s="70"/>
      <c r="G10" s="71"/>
      <c r="H10" s="70"/>
      <c r="I10" s="70"/>
      <c r="J10" s="70"/>
      <c r="K10" s="72" t="s">
        <v>37</v>
      </c>
      <c r="L10" s="73">
        <f>BG71</f>
        <v>0</v>
      </c>
      <c r="M10" s="74">
        <f>ROUND(AO71,0)</f>
        <v>0</v>
      </c>
      <c r="N10" s="334">
        <f>AX71</f>
        <v>0</v>
      </c>
      <c r="O10" s="335"/>
      <c r="P10" s="343">
        <f>M10*'Window entry'!S7</f>
        <v>0</v>
      </c>
      <c r="Q10" s="344"/>
      <c r="R10" s="68" t="str">
        <f>IF(N10&gt;MinPDBPA_U, "!!!!", "")</f>
        <v/>
      </c>
      <c r="AC10" s="325"/>
      <c r="AD10" s="325"/>
    </row>
    <row r="11" spans="3:30" ht="24" customHeight="1" thickBot="1" x14ac:dyDescent="0.25">
      <c r="C11" s="61"/>
      <c r="D11" s="338" t="str">
        <f>IF(M10+M9&gt;0, CONCATENATE("  Measure = Windows - Existing Window Double Pane Base to 0.30 Window Any Electric Heat;  Quantity= ",M10+M9," sq ft;  Cost= $", ROUND(BO71+BP71, 0)), "")</f>
        <v/>
      </c>
      <c r="E11" s="339"/>
      <c r="F11" s="339"/>
      <c r="G11" s="339"/>
      <c r="H11" s="339"/>
      <c r="I11" s="339"/>
      <c r="J11" s="339"/>
      <c r="K11" s="339"/>
      <c r="L11" s="339"/>
      <c r="M11" s="339"/>
      <c r="N11" s="339"/>
      <c r="O11" s="339"/>
      <c r="P11" s="339"/>
      <c r="Q11" s="340"/>
      <c r="R11" s="68"/>
      <c r="T11" s="82">
        <f>IF(U4="", 0, IF(M22&gt;0, IF(U4&gt;0, IF((4000+((M13+M14+M5+M6)/(M22-M21)*2000))&gt;U4, U4, (4000+((M13+M14+M5+M6)/(M22-M21)*2000))),4000+((M13+M14+M5+M6)/(M22-M21)*2000)),0))</f>
        <v>0</v>
      </c>
      <c r="U11" s="373" t="s">
        <v>80</v>
      </c>
      <c r="V11" s="374"/>
      <c r="AC11" s="324">
        <f>ROUND(IF(AC3=LIOwn, 0.3, IF(AC3=RegInc, 0.25, IF(AC3=LIRent, 0.3,0))),2)</f>
        <v>0.25</v>
      </c>
      <c r="AD11" s="326">
        <f>ROUND(IF(AC3=LIOwn, 0.22, IF(AC3=RegInc, 0.22, IF(AC3=LIRent, 0.22, 0))),2)</f>
        <v>0.22</v>
      </c>
    </row>
    <row r="12" spans="3:30" ht="5.25" customHeight="1" thickBot="1" x14ac:dyDescent="0.25">
      <c r="C12" s="61"/>
      <c r="D12" s="83"/>
      <c r="E12" s="83"/>
      <c r="F12" s="83"/>
      <c r="G12" s="83"/>
      <c r="H12" s="83"/>
      <c r="I12" s="83"/>
      <c r="J12" s="83"/>
      <c r="K12" s="83"/>
      <c r="L12" s="83"/>
      <c r="M12" s="83"/>
      <c r="N12" s="83"/>
      <c r="O12" s="83"/>
      <c r="P12" s="83"/>
      <c r="Q12" s="142"/>
      <c r="R12" s="68"/>
      <c r="T12" s="55"/>
      <c r="AC12" s="324"/>
      <c r="AD12" s="326"/>
    </row>
    <row r="13" spans="3:30" ht="14.25" customHeight="1" x14ac:dyDescent="0.2">
      <c r="C13" s="84"/>
      <c r="D13" s="62"/>
      <c r="E13" s="63"/>
      <c r="F13" s="64"/>
      <c r="G13" s="64"/>
      <c r="H13" s="64"/>
      <c r="I13" s="85"/>
      <c r="J13" s="85"/>
      <c r="K13" s="65" t="s">
        <v>42</v>
      </c>
      <c r="L13" s="66">
        <f>BH71</f>
        <v>0</v>
      </c>
      <c r="M13" s="67">
        <f>ROUND(AP71,0)</f>
        <v>0</v>
      </c>
      <c r="N13" s="336">
        <f>AY71</f>
        <v>0</v>
      </c>
      <c r="O13" s="337"/>
      <c r="P13" s="341">
        <f>M13*'Window entry'!S14</f>
        <v>0</v>
      </c>
      <c r="Q13" s="342"/>
      <c r="R13" s="68" t="str">
        <f>IF(N13&gt;HPBPA_U, "!!!!", "")</f>
        <v/>
      </c>
      <c r="AC13" s="225" t="s">
        <v>31</v>
      </c>
      <c r="AD13" s="226"/>
    </row>
    <row r="14" spans="3:30" ht="14.25" customHeight="1" x14ac:dyDescent="0.2">
      <c r="C14" s="84"/>
      <c r="D14" s="69"/>
      <c r="E14" s="70"/>
      <c r="F14" s="70"/>
      <c r="G14" s="71"/>
      <c r="H14" s="71"/>
      <c r="I14" s="86"/>
      <c r="J14" s="86"/>
      <c r="K14" s="72" t="s">
        <v>43</v>
      </c>
      <c r="L14" s="73">
        <f>BI71</f>
        <v>0</v>
      </c>
      <c r="M14" s="74">
        <f>ROUND(AQ71,0)</f>
        <v>0</v>
      </c>
      <c r="N14" s="334">
        <f>AZ71</f>
        <v>0</v>
      </c>
      <c r="O14" s="335"/>
      <c r="P14" s="343">
        <f>M14*'Window entry'!S17</f>
        <v>0</v>
      </c>
      <c r="Q14" s="344"/>
      <c r="R14" s="68" t="str">
        <f>IF(N14&gt;AD23, "!!!!", "")</f>
        <v/>
      </c>
      <c r="T14" s="365" t="str">
        <f>IF(R22&gt;0, "CHECK YOUR MEASURE SELECTIONS! U-factors do not meet BPA criteria!","")</f>
        <v/>
      </c>
      <c r="U14" s="365"/>
      <c r="V14" s="365"/>
      <c r="AC14" s="226"/>
      <c r="AD14" s="226"/>
    </row>
    <row r="15" spans="3:30" ht="24" customHeight="1" thickBot="1" x14ac:dyDescent="0.25">
      <c r="C15" s="84"/>
      <c r="D15" s="338" t="str">
        <f>IF(M14+M13&gt;0, CONCATENATE("  Measure = Windows - Existing Window Single Pane Base to 0.22 Window Any Electric Heat;  Quantity=",M14+M13," sq ft;  Cost= $", ROUND(BQ71+BR71,0)), "")</f>
        <v/>
      </c>
      <c r="E15" s="339"/>
      <c r="F15" s="339"/>
      <c r="G15" s="339"/>
      <c r="H15" s="339"/>
      <c r="I15" s="339"/>
      <c r="J15" s="339"/>
      <c r="K15" s="339"/>
      <c r="L15" s="339"/>
      <c r="M15" s="339"/>
      <c r="N15" s="339"/>
      <c r="O15" s="339"/>
      <c r="P15" s="339"/>
      <c r="Q15" s="340"/>
      <c r="R15" s="87"/>
      <c r="T15" s="365"/>
      <c r="U15" s="365"/>
      <c r="V15" s="365"/>
      <c r="AC15" s="244">
        <f>ROUND(IF(AC3=LIOwn, 0.3, IF(AC3=RegInc, 0.3, IF(AC3=LIRent, 0.3, 0))),2)</f>
        <v>0.3</v>
      </c>
      <c r="AD15" s="245">
        <f>ROUND(IF(AC3=LIOwn, 0.22, IF(AC3=RegInc, 0.22, IF(AC3=LIRent, 0.22, 0))),2)</f>
        <v>0.22</v>
      </c>
    </row>
    <row r="16" spans="3:30" ht="6" customHeight="1" thickBot="1" x14ac:dyDescent="0.3">
      <c r="C16" s="84"/>
      <c r="D16" s="71"/>
      <c r="E16" s="71"/>
      <c r="F16" s="71"/>
      <c r="G16" s="145"/>
      <c r="H16" s="71"/>
      <c r="I16" s="86"/>
      <c r="J16" s="86"/>
      <c r="K16" s="88"/>
      <c r="L16" s="89"/>
      <c r="M16" s="78"/>
      <c r="N16" s="78"/>
      <c r="O16" s="79"/>
      <c r="P16" s="146"/>
      <c r="Q16" s="143"/>
      <c r="R16" s="87"/>
      <c r="T16" s="365"/>
      <c r="U16" s="365"/>
      <c r="V16" s="365"/>
      <c r="AC16" s="325" t="s">
        <v>61</v>
      </c>
      <c r="AD16" s="325"/>
    </row>
    <row r="17" spans="1:233" ht="14.25" customHeight="1" x14ac:dyDescent="0.2">
      <c r="C17" s="84"/>
      <c r="D17" s="62"/>
      <c r="E17" s="63"/>
      <c r="F17" s="64"/>
      <c r="G17" s="64"/>
      <c r="H17" s="63"/>
      <c r="I17" s="63"/>
      <c r="J17" s="63"/>
      <c r="K17" s="65" t="s">
        <v>38</v>
      </c>
      <c r="L17" s="66">
        <f>BD71</f>
        <v>0</v>
      </c>
      <c r="M17" s="67">
        <f>ROUND(AL71,0)</f>
        <v>0</v>
      </c>
      <c r="N17" s="336">
        <f>AU71</f>
        <v>0</v>
      </c>
      <c r="O17" s="337"/>
      <c r="P17" s="341">
        <f>M17*'Window entry'!S13</f>
        <v>0</v>
      </c>
      <c r="Q17" s="342"/>
      <c r="R17" s="68" t="str">
        <f>IF(N17&gt;MinBPA_U, "!!!!", "")</f>
        <v/>
      </c>
      <c r="T17" s="365"/>
      <c r="U17" s="365"/>
      <c r="V17" s="365"/>
      <c r="AC17" s="325"/>
      <c r="AD17" s="325"/>
    </row>
    <row r="18" spans="1:233" ht="14.25" customHeight="1" x14ac:dyDescent="0.2">
      <c r="C18" s="84"/>
      <c r="D18" s="69"/>
      <c r="E18" s="70"/>
      <c r="F18" s="70"/>
      <c r="G18" s="71"/>
      <c r="H18" s="70"/>
      <c r="I18" s="70"/>
      <c r="J18" s="70"/>
      <c r="K18" s="72" t="s">
        <v>39</v>
      </c>
      <c r="L18" s="73">
        <f>BE71</f>
        <v>0</v>
      </c>
      <c r="M18" s="74">
        <f>ROUND(AM71,0)</f>
        <v>0</v>
      </c>
      <c r="N18" s="334">
        <f>AV71</f>
        <v>0</v>
      </c>
      <c r="O18" s="335"/>
      <c r="P18" s="343">
        <f>M18*'Window entry'!S16</f>
        <v>0</v>
      </c>
      <c r="Q18" s="344"/>
      <c r="R18" s="68" t="str">
        <f>IF(N18&gt;MinPDBPA_U, "!!!!", "")</f>
        <v/>
      </c>
      <c r="T18" s="365"/>
      <c r="U18" s="365"/>
      <c r="V18" s="365"/>
      <c r="AC18" s="325"/>
      <c r="AD18" s="325"/>
    </row>
    <row r="19" spans="1:233" ht="24" customHeight="1" thickBot="1" x14ac:dyDescent="0.25">
      <c r="C19" s="84"/>
      <c r="D19" s="338" t="str">
        <f>IF(M18+M17&gt;0, CONCATENATE("  Measure = Windows - Existing Window Single Pane Base to 0.30 Window Any Electric Heat;  Quantity= ", M18+M17," sq ft;  Cost= $",ROUND(BM71+BN71,0)), "")</f>
        <v/>
      </c>
      <c r="E19" s="339"/>
      <c r="F19" s="339"/>
      <c r="G19" s="339"/>
      <c r="H19" s="339"/>
      <c r="I19" s="339"/>
      <c r="J19" s="339"/>
      <c r="K19" s="339"/>
      <c r="L19" s="339"/>
      <c r="M19" s="339"/>
      <c r="N19" s="339"/>
      <c r="O19" s="339"/>
      <c r="P19" s="339"/>
      <c r="Q19" s="340"/>
      <c r="R19" s="87"/>
      <c r="AC19" s="244">
        <f>ROUND(IF(AC3=LIOwn, 0.35, IF(AC3=RegInc, 0.3, IF(AC3=LIRent,0.3,0))),2)</f>
        <v>0.3</v>
      </c>
      <c r="AD19" s="245">
        <f>ROUND(IF(AC3=LIOwn, 0.3, IF(AC3=RegInc, 0.25, IF(AC3=LIRent,0.25,0))),2)</f>
        <v>0.25</v>
      </c>
    </row>
    <row r="20" spans="1:233" ht="3.75" customHeight="1" x14ac:dyDescent="0.25">
      <c r="C20" s="84"/>
      <c r="D20" s="71"/>
      <c r="E20" s="71"/>
      <c r="F20" s="71"/>
      <c r="G20" s="70"/>
      <c r="H20" s="70"/>
      <c r="I20" s="70"/>
      <c r="J20" s="70"/>
      <c r="K20" s="88"/>
      <c r="L20" s="89"/>
      <c r="M20" s="78"/>
      <c r="N20" s="78"/>
      <c r="O20" s="79"/>
      <c r="P20" s="80"/>
      <c r="Q20" s="144"/>
      <c r="R20" s="90"/>
      <c r="AC20" s="325" t="s">
        <v>32</v>
      </c>
      <c r="AD20" s="325"/>
    </row>
    <row r="21" spans="1:233" ht="14.25" customHeight="1" x14ac:dyDescent="0.2">
      <c r="C21" s="91"/>
      <c r="D21" s="92"/>
      <c r="E21" s="92"/>
      <c r="F21" s="92"/>
      <c r="G21" s="92"/>
      <c r="H21" s="92"/>
      <c r="I21" s="92"/>
      <c r="J21" s="159"/>
      <c r="K21" s="160" t="s">
        <v>21</v>
      </c>
      <c r="L21" s="161">
        <f>BL71</f>
        <v>0</v>
      </c>
      <c r="M21" s="162">
        <f>ROUND(AT71,0)</f>
        <v>0</v>
      </c>
      <c r="N21" s="347"/>
      <c r="O21" s="348"/>
      <c r="P21" s="345">
        <v>0</v>
      </c>
      <c r="Q21" s="346"/>
      <c r="R21" s="93"/>
      <c r="AC21" s="325"/>
      <c r="AD21" s="325"/>
    </row>
    <row r="22" spans="1:233" s="94" customFormat="1" ht="21" customHeight="1" x14ac:dyDescent="0.2">
      <c r="D22" s="95"/>
      <c r="G22" s="96"/>
      <c r="H22" s="96"/>
      <c r="I22" s="97"/>
      <c r="J22" s="97"/>
      <c r="K22" s="98" t="s">
        <v>19</v>
      </c>
      <c r="L22" s="99">
        <f>L17+L18+L9+L10+L13+L14+L5+L6+L21</f>
        <v>0</v>
      </c>
      <c r="M22" s="99">
        <f>ROUND(SUM(N30:N48, N49:N69),0)</f>
        <v>0</v>
      </c>
      <c r="N22" s="333"/>
      <c r="O22" s="333"/>
      <c r="P22" s="329">
        <f>P17+P18+P9+P10+P13+P14+P5+P6</f>
        <v>0</v>
      </c>
      <c r="Q22" s="329"/>
      <c r="R22" s="100">
        <f>COUNTIF(R5:R19,"!!!!")</f>
        <v>0</v>
      </c>
      <c r="Z22" s="101"/>
      <c r="AA22" s="101"/>
      <c r="AB22" s="102"/>
      <c r="AC22" s="325"/>
      <c r="AD22" s="325"/>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1"/>
      <c r="BW22" s="101"/>
      <c r="BX22" s="101"/>
      <c r="BY22" s="101"/>
      <c r="BZ22" s="101"/>
      <c r="CA22" s="101"/>
      <c r="CB22" s="101"/>
      <c r="CC22" s="101"/>
      <c r="CD22" s="101"/>
      <c r="CE22" s="102"/>
      <c r="CF22" s="102"/>
      <c r="CG22" s="102"/>
      <c r="CH22" s="102"/>
      <c r="CI22" s="102"/>
      <c r="CJ22" s="102"/>
      <c r="CK22" s="102"/>
      <c r="CL22" s="102"/>
      <c r="CM22" s="102"/>
      <c r="CN22" s="102"/>
      <c r="CO22" s="102"/>
      <c r="CP22" s="102"/>
      <c r="CQ22" s="102"/>
      <c r="CR22" s="102"/>
      <c r="CS22" s="102"/>
      <c r="CT22" s="102"/>
      <c r="CU22" s="102"/>
      <c r="CV22" s="102"/>
      <c r="CW22" s="102"/>
      <c r="CX22" s="102"/>
      <c r="CY22" s="102"/>
      <c r="CZ22" s="102"/>
      <c r="DA22" s="102"/>
      <c r="DB22" s="102"/>
      <c r="DC22" s="102"/>
      <c r="DD22" s="102"/>
      <c r="DE22" s="102"/>
      <c r="DF22" s="102"/>
      <c r="DG22" s="102"/>
      <c r="DH22" s="102"/>
      <c r="DI22" s="102"/>
      <c r="DJ22" s="102"/>
      <c r="DK22" s="102"/>
      <c r="DL22" s="102"/>
      <c r="DM22" s="102"/>
      <c r="DN22" s="102"/>
      <c r="DO22" s="102"/>
      <c r="DP22" s="102"/>
      <c r="DQ22" s="102"/>
      <c r="DR22" s="102"/>
      <c r="DS22" s="102"/>
      <c r="DT22" s="102"/>
      <c r="DU22" s="102"/>
      <c r="DV22" s="102"/>
      <c r="DW22" s="102"/>
      <c r="DX22" s="102"/>
      <c r="DY22" s="102"/>
      <c r="DZ22" s="102"/>
      <c r="EA22" s="102"/>
      <c r="EB22" s="102"/>
      <c r="EC22" s="102"/>
      <c r="ED22" s="102"/>
      <c r="EE22" s="102"/>
      <c r="EF22" s="102"/>
      <c r="EG22" s="102"/>
      <c r="EH22" s="102"/>
      <c r="EI22" s="102"/>
      <c r="EJ22" s="102"/>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1"/>
      <c r="FL22" s="101"/>
      <c r="FM22" s="101"/>
      <c r="FN22" s="101"/>
      <c r="FO22" s="101"/>
      <c r="FP22" s="101"/>
      <c r="FQ22" s="101"/>
      <c r="FR22" s="101"/>
      <c r="FS22" s="101"/>
      <c r="FT22" s="101"/>
      <c r="FU22" s="101"/>
      <c r="FV22" s="101"/>
      <c r="FW22" s="101"/>
      <c r="FX22" s="101"/>
      <c r="FY22" s="101"/>
      <c r="FZ22" s="101"/>
      <c r="GA22" s="101"/>
      <c r="GB22" s="101"/>
      <c r="GC22" s="101"/>
      <c r="GD22" s="101"/>
      <c r="GE22" s="101"/>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row>
    <row r="23" spans="1:233" ht="15" customHeight="1" x14ac:dyDescent="0.2">
      <c r="G23" s="103"/>
      <c r="H23" s="104"/>
      <c r="I23" s="105"/>
      <c r="J23" s="105"/>
      <c r="K23" s="105"/>
      <c r="L23" s="106" t="s">
        <v>8</v>
      </c>
      <c r="M23" s="107">
        <f>SUM(N30:N48, N49:N69)</f>
        <v>0</v>
      </c>
      <c r="N23" s="55"/>
      <c r="AC23" s="324">
        <v>0.35</v>
      </c>
      <c r="AD23" s="323">
        <f>ROUND(0.3,2)</f>
        <v>0.3</v>
      </c>
    </row>
    <row r="24" spans="1:233" ht="15" customHeight="1" x14ac:dyDescent="0.2">
      <c r="D24" s="53"/>
      <c r="F24" s="53"/>
      <c r="G24" s="108"/>
      <c r="H24" s="109"/>
      <c r="I24" s="109"/>
      <c r="J24" s="109"/>
      <c r="K24" s="109"/>
      <c r="L24" s="110" t="s">
        <v>64</v>
      </c>
      <c r="M24" s="111">
        <f>SUMPRODUCT(J30:J69,A30:A69)</f>
        <v>0</v>
      </c>
      <c r="AC24" s="324"/>
      <c r="AD24" s="323"/>
    </row>
    <row r="25" spans="1:233" ht="17.25" customHeight="1" x14ac:dyDescent="0.2">
      <c r="D25" s="53"/>
      <c r="F25" s="53"/>
      <c r="G25" s="112"/>
      <c r="H25" s="113"/>
      <c r="I25" s="113"/>
      <c r="J25" s="113"/>
      <c r="K25" s="113"/>
      <c r="L25" s="114" t="s">
        <v>65</v>
      </c>
      <c r="M25" s="115" t="str">
        <f>IF(M23=0, "", (M24-M23)/M23)</f>
        <v/>
      </c>
      <c r="BU25" s="180"/>
    </row>
    <row r="26" spans="1:233" ht="17.25" customHeight="1" thickBot="1" x14ac:dyDescent="0.25">
      <c r="D26" s="53"/>
      <c r="F26" s="53"/>
      <c r="G26" s="53"/>
      <c r="H26" s="53"/>
      <c r="I26" s="53"/>
      <c r="J26" s="53"/>
      <c r="K26" s="53"/>
      <c r="L26" s="53"/>
      <c r="M26" s="53"/>
      <c r="W26" s="53"/>
      <c r="X26" s="53"/>
      <c r="BW26" s="216"/>
      <c r="GF26" s="56"/>
      <c r="GG26" s="56"/>
      <c r="HX26" s="57"/>
      <c r="HY26" s="57"/>
    </row>
    <row r="27" spans="1:233" ht="13.5" thickBot="1" x14ac:dyDescent="0.25">
      <c r="B27" s="366" t="s">
        <v>59</v>
      </c>
      <c r="C27" s="367"/>
      <c r="D27" s="367"/>
      <c r="E27" s="367"/>
      <c r="F27" s="367"/>
      <c r="G27" s="367"/>
      <c r="H27" s="367"/>
      <c r="I27" s="367"/>
      <c r="J27" s="368"/>
      <c r="M27" s="123" t="s">
        <v>59</v>
      </c>
      <c r="N27" s="330" t="s">
        <v>66</v>
      </c>
      <c r="O27" s="331"/>
      <c r="P27" s="331"/>
      <c r="Q27" s="331"/>
      <c r="R27" s="331"/>
      <c r="S27" s="331"/>
      <c r="T27" s="331"/>
      <c r="U27" s="331"/>
      <c r="V27" s="332"/>
      <c r="W27" s="53"/>
      <c r="X27" s="122" t="s">
        <v>59</v>
      </c>
      <c r="Y27" s="122" t="s">
        <v>59</v>
      </c>
      <c r="Z27" s="166"/>
      <c r="AA27" s="53"/>
      <c r="AL27" s="57" t="s">
        <v>29</v>
      </c>
      <c r="AU27" s="57" t="s">
        <v>30</v>
      </c>
      <c r="BD27" s="57" t="s">
        <v>17</v>
      </c>
      <c r="BM27" s="57" t="s">
        <v>33</v>
      </c>
      <c r="BW27" s="216"/>
      <c r="GF27" s="56"/>
      <c r="GG27" s="56"/>
      <c r="HX27" s="57"/>
      <c r="HY27" s="57"/>
    </row>
    <row r="28" spans="1:233" ht="53.25" customHeight="1" thickBot="1" x14ac:dyDescent="0.25">
      <c r="B28" s="361" t="s">
        <v>78</v>
      </c>
      <c r="C28" s="375" t="s">
        <v>79</v>
      </c>
      <c r="D28" s="376" t="s">
        <v>69</v>
      </c>
      <c r="E28" s="377"/>
      <c r="F28" s="376" t="s">
        <v>70</v>
      </c>
      <c r="G28" s="377"/>
      <c r="H28" s="378" t="s">
        <v>77</v>
      </c>
      <c r="I28" s="379"/>
      <c r="J28" s="382" t="s">
        <v>73</v>
      </c>
      <c r="L28" s="384" t="s">
        <v>53</v>
      </c>
      <c r="M28" s="327" t="s">
        <v>68</v>
      </c>
      <c r="N28" s="386" t="s">
        <v>62</v>
      </c>
      <c r="O28" s="390" t="s">
        <v>76</v>
      </c>
      <c r="P28" s="363" t="s">
        <v>75</v>
      </c>
      <c r="Q28" s="388" t="s">
        <v>9</v>
      </c>
      <c r="R28" s="327" t="s">
        <v>5</v>
      </c>
      <c r="S28" s="327" t="s">
        <v>6</v>
      </c>
      <c r="T28" s="327" t="s">
        <v>47</v>
      </c>
      <c r="U28" s="327" t="s">
        <v>74</v>
      </c>
      <c r="V28" s="327" t="s">
        <v>1</v>
      </c>
      <c r="W28" s="349" t="s">
        <v>27</v>
      </c>
      <c r="X28" s="349" t="s">
        <v>67</v>
      </c>
      <c r="Y28" s="349" t="s">
        <v>4</v>
      </c>
      <c r="Z28" s="327" t="s">
        <v>84</v>
      </c>
      <c r="AA28" s="327" t="s">
        <v>35</v>
      </c>
      <c r="BW28" s="216"/>
      <c r="GF28" s="56"/>
      <c r="GG28" s="56"/>
      <c r="HX28" s="57"/>
      <c r="HY28" s="57"/>
    </row>
    <row r="29" spans="1:233" ht="25.5" customHeight="1" thickBot="1" x14ac:dyDescent="0.25">
      <c r="B29" s="362"/>
      <c r="C29" s="375"/>
      <c r="D29" s="135" t="s">
        <v>71</v>
      </c>
      <c r="E29" s="136" t="s">
        <v>72</v>
      </c>
      <c r="F29" s="135" t="s">
        <v>71</v>
      </c>
      <c r="G29" s="136" t="s">
        <v>72</v>
      </c>
      <c r="H29" s="380"/>
      <c r="I29" s="381"/>
      <c r="J29" s="383"/>
      <c r="L29" s="385"/>
      <c r="M29" s="328"/>
      <c r="N29" s="387"/>
      <c r="O29" s="391"/>
      <c r="P29" s="364"/>
      <c r="Q29" s="389"/>
      <c r="R29" s="328"/>
      <c r="S29" s="328"/>
      <c r="T29" s="328"/>
      <c r="U29" s="328"/>
      <c r="V29" s="328"/>
      <c r="W29" s="350"/>
      <c r="X29" s="350"/>
      <c r="Y29" s="350"/>
      <c r="Z29" s="328"/>
      <c r="AA29" s="328"/>
      <c r="AH29" s="184" t="s">
        <v>94</v>
      </c>
      <c r="AI29" s="184" t="s">
        <v>94</v>
      </c>
      <c r="AJ29" s="184" t="s">
        <v>94</v>
      </c>
      <c r="AK29" s="181" t="s">
        <v>28</v>
      </c>
      <c r="AL29" s="181" t="str">
        <f>$AG$48</f>
        <v>Single-pane window to U≤0.25</v>
      </c>
      <c r="AM29" s="181" t="str">
        <f>$AG$49</f>
        <v>Single-pane glass patio door to U≤0.30</v>
      </c>
      <c r="AN29" s="181" t="str">
        <f>$AG$50</f>
        <v>Double-pane window to U≤0.25</v>
      </c>
      <c r="AO29" s="181" t="str">
        <f>$AG$51</f>
        <v>Double-pane glass patio door to U≤0.30</v>
      </c>
      <c r="AP29" s="181" t="str">
        <f>$AG$52</f>
        <v>Single-pane window to U≤0.22</v>
      </c>
      <c r="AQ29" s="181" t="str">
        <f>$AG$53</f>
        <v>Single-pane glass patio door to U≤0.25</v>
      </c>
      <c r="AR29" s="181" t="str">
        <f>$AG$54</f>
        <v>Double-pane window to U≤0.22</v>
      </c>
      <c r="AS29" s="181" t="str">
        <f>$AG$55</f>
        <v>Double-pane glass patio door to U≤0.25</v>
      </c>
      <c r="AT29" s="181" t="str">
        <f>$AG$56</f>
        <v>Ineligible window</v>
      </c>
      <c r="AU29" s="181" t="str">
        <f>$AG$48</f>
        <v>Single-pane window to U≤0.25</v>
      </c>
      <c r="AV29" s="181" t="str">
        <f>$AG$49</f>
        <v>Single-pane glass patio door to U≤0.30</v>
      </c>
      <c r="AW29" s="181" t="str">
        <f>$AG$50</f>
        <v>Double-pane window to U≤0.25</v>
      </c>
      <c r="AX29" s="181" t="str">
        <f>$AG$51</f>
        <v>Double-pane glass patio door to U≤0.30</v>
      </c>
      <c r="AY29" s="181" t="str">
        <f>$AG$52</f>
        <v>Single-pane window to U≤0.22</v>
      </c>
      <c r="AZ29" s="181" t="str">
        <f>$AG$53</f>
        <v>Single-pane glass patio door to U≤0.25</v>
      </c>
      <c r="BA29" s="181" t="str">
        <f>$AG$54</f>
        <v>Double-pane window to U≤0.22</v>
      </c>
      <c r="BB29" s="181" t="str">
        <f>$AG$55</f>
        <v>Double-pane glass patio door to U≤0.25</v>
      </c>
      <c r="BC29" s="181" t="str">
        <f>$AG$56</f>
        <v>Ineligible window</v>
      </c>
      <c r="BD29" s="181" t="str">
        <f>$AG$48</f>
        <v>Single-pane window to U≤0.25</v>
      </c>
      <c r="BE29" s="181" t="str">
        <f>$AG$49</f>
        <v>Single-pane glass patio door to U≤0.30</v>
      </c>
      <c r="BF29" s="181" t="str">
        <f>$AG$50</f>
        <v>Double-pane window to U≤0.25</v>
      </c>
      <c r="BG29" s="181" t="str">
        <f>$AG$51</f>
        <v>Double-pane glass patio door to U≤0.30</v>
      </c>
      <c r="BH29" s="181" t="str">
        <f>$AG$52</f>
        <v>Single-pane window to U≤0.22</v>
      </c>
      <c r="BI29" s="181" t="str">
        <f>$AG$53</f>
        <v>Single-pane glass patio door to U≤0.25</v>
      </c>
      <c r="BJ29" s="181" t="str">
        <f>$AG$54</f>
        <v>Double-pane window to U≤0.22</v>
      </c>
      <c r="BK29" s="181" t="str">
        <f>$AG$55</f>
        <v>Double-pane glass patio door to U≤0.25</v>
      </c>
      <c r="BL29" s="181" t="str">
        <f>$AG$56</f>
        <v>Ineligible window</v>
      </c>
      <c r="BM29" s="181" t="str">
        <f>$AG$48</f>
        <v>Single-pane window to U≤0.25</v>
      </c>
      <c r="BN29" s="181" t="str">
        <f>$AG$49</f>
        <v>Single-pane glass patio door to U≤0.30</v>
      </c>
      <c r="BO29" s="181" t="str">
        <f>$AG$50</f>
        <v>Double-pane window to U≤0.25</v>
      </c>
      <c r="BP29" s="181" t="str">
        <f>$AG$51</f>
        <v>Double-pane glass patio door to U≤0.30</v>
      </c>
      <c r="BQ29" s="181" t="str">
        <f>$AG$52</f>
        <v>Single-pane window to U≤0.22</v>
      </c>
      <c r="BR29" s="181" t="str">
        <f>$AG$53</f>
        <v>Single-pane glass patio door to U≤0.25</v>
      </c>
      <c r="BS29" s="181" t="str">
        <f>$AG$54</f>
        <v>Double-pane window to U≤0.22</v>
      </c>
      <c r="BT29" s="181" t="str">
        <f>$AG$55</f>
        <v>Double-pane glass patio door to U≤0.25</v>
      </c>
      <c r="BU29" s="181" t="str">
        <f>$AG$56</f>
        <v>Ineligible window</v>
      </c>
      <c r="BV29" s="192"/>
      <c r="GF29" s="56"/>
      <c r="GG29" s="56"/>
      <c r="HX29" s="57"/>
      <c r="HY29" s="57"/>
    </row>
    <row r="30" spans="1:233" x14ac:dyDescent="0.2">
      <c r="A30" s="53">
        <f>IF(B30="Yes", 1, 0)</f>
        <v>1</v>
      </c>
      <c r="B30" s="1" t="s">
        <v>2</v>
      </c>
      <c r="C30" s="116">
        <v>1</v>
      </c>
      <c r="D30" s="25"/>
      <c r="E30" s="134"/>
      <c r="F30" s="25"/>
      <c r="G30" s="134"/>
      <c r="H30" s="127">
        <f>D30+E30/12</f>
        <v>0</v>
      </c>
      <c r="I30" s="9">
        <f>F30+G30/12</f>
        <v>0</v>
      </c>
      <c r="J30" s="124">
        <f t="shared" ref="J30:J69" si="0">H30*I30</f>
        <v>0</v>
      </c>
      <c r="L30" s="18">
        <v>1</v>
      </c>
      <c r="M30" s="2"/>
      <c r="N30" s="147" t="str">
        <f>IF(M30="", IF('Window entry'!O24*'Window entry'!P24, 'Window entry'!O24*'Window entry'!P24,""), IF('Window entry'!O24*'Window entry'!P24*M30, 'Window entry'!O24*'Window entry'!P24*M30,""))</f>
        <v/>
      </c>
      <c r="O30" s="148">
        <f>'Window entry'!O24</f>
        <v>0</v>
      </c>
      <c r="P30" s="149">
        <f>'Window entry'!P24</f>
        <v>0</v>
      </c>
      <c r="Q30" s="137" t="str">
        <f>IF('Window entry'!F24="", "", 'Window entry'!F24)</f>
        <v/>
      </c>
      <c r="R30" s="117" t="str">
        <f>IF('Window entry'!G24="", "", 'Window entry'!G24)</f>
        <v/>
      </c>
      <c r="S30" s="117" t="str">
        <f>IF('Window entry'!H24="", "", 'Window entry'!H24)</f>
        <v/>
      </c>
      <c r="T30" s="117" t="str">
        <f>IF('Window entry'!I24="", "", 'Window entry'!I24)</f>
        <v/>
      </c>
      <c r="U30" s="117" t="str">
        <f>IF('Window entry'!J24="", "", 'Window entry'!J24)</f>
        <v/>
      </c>
      <c r="V30" s="117" t="str">
        <f>IF('Window entry'!E24="", "", 'Window entry'!E24)</f>
        <v/>
      </c>
      <c r="W30" s="28" t="str">
        <f>IF(N30="", "", IF(OR('Window entry'!J24="Yes",'Window entry'!I24="Yes"),$AG$56, IF(OR(Q30="", V30=""), "need more data...", IF(OR(Q30=$AG$43, Q30=$AG$44, Q30=$AG$45), $AG$56, IF(OR(Q30=$AG$40,Q30=$AG$41), IF(R30="Yes", IF(V30&lt;=MinPD_U, IF(V30&lt;=HPPD_U, $AG$53, $AG$49), $AG$56), IF(S30="Yes", IF(V30&lt;=MinBPA_U, IF(V30&lt;=HPBPA_U, $AG$52, $AG$48),$AG$56),IF(V30&lt;=Min_U, IF(V30&lt;=HP_U, $AG$52, $AG$48),$AG$56))),IF(Q30=$AG$42, IF(R30="Yes",IF(V30&lt;=MinPD_U, IF(V30&lt;=HPPD_U, $AG$55, $AG$51), $AG$56), IF(S30="Yes", IF(V30&lt;=MinBPA_U, IF(V30&lt;=HPBPA_U, $AG$54, $AG$50),$AG$56),IF(V30&lt;=Min_U, IF(V30&lt;=HP_U, $AG$54, $AG$50),$AG$56)))))))))</f>
        <v/>
      </c>
      <c r="X30" s="12"/>
      <c r="Y30" s="158"/>
      <c r="Z30" s="176" t="str">
        <f>IF('Window entry'!K24="", "", 'Window entry'!K24)</f>
        <v/>
      </c>
      <c r="AA30" s="21" t="str">
        <f t="shared" ref="AA30:AA69" si="1">IF(N30="", "", N30/SUM($N$30:$N$48, $N$49:$N$69)*$U$4)</f>
        <v/>
      </c>
      <c r="AG30" s="182" t="s">
        <v>24</v>
      </c>
      <c r="AH30" s="231">
        <v>0.3</v>
      </c>
      <c r="AI30" s="231">
        <v>0.25</v>
      </c>
      <c r="AJ30" s="231">
        <v>0.22</v>
      </c>
      <c r="AK30" s="183" t="str">
        <f t="shared" ref="AK30:AK69" si="2">IF(ISBLANK(X30), W30, X30)</f>
        <v/>
      </c>
      <c r="AL30" s="227">
        <f t="shared" ref="AL30:AS39" si="3">IF($AK30=AL$29, $N30, 0)</f>
        <v>0</v>
      </c>
      <c r="AM30" s="227">
        <f t="shared" si="3"/>
        <v>0</v>
      </c>
      <c r="AN30" s="227">
        <f t="shared" si="3"/>
        <v>0</v>
      </c>
      <c r="AO30" s="227">
        <f t="shared" si="3"/>
        <v>0</v>
      </c>
      <c r="AP30" s="227">
        <f t="shared" si="3"/>
        <v>0</v>
      </c>
      <c r="AQ30" s="227">
        <f t="shared" si="3"/>
        <v>0</v>
      </c>
      <c r="AR30" s="227">
        <f t="shared" si="3"/>
        <v>0</v>
      </c>
      <c r="AS30" s="227">
        <f t="shared" si="3"/>
        <v>0</v>
      </c>
      <c r="AT30" s="227">
        <f t="shared" ref="AT30:AT69" si="4">IF(OR($AK30=AT$29, $AK30="need more data..."), $N30, 0)</f>
        <v>0</v>
      </c>
      <c r="AU30" s="184">
        <f t="shared" ref="AU30:BB39" si="5">IF($AK30=AU$29, $V30, 0)</f>
        <v>0</v>
      </c>
      <c r="AV30" s="184">
        <f t="shared" si="5"/>
        <v>0</v>
      </c>
      <c r="AW30" s="184">
        <f t="shared" si="5"/>
        <v>0</v>
      </c>
      <c r="AX30" s="184">
        <f t="shared" si="5"/>
        <v>0</v>
      </c>
      <c r="AY30" s="184">
        <f t="shared" si="5"/>
        <v>0</v>
      </c>
      <c r="AZ30" s="184">
        <f t="shared" si="5"/>
        <v>0</v>
      </c>
      <c r="BA30" s="184">
        <f t="shared" si="5"/>
        <v>0</v>
      </c>
      <c r="BB30" s="184">
        <f t="shared" si="5"/>
        <v>0</v>
      </c>
      <c r="BC30" s="184">
        <f t="shared" ref="BC30:BC69" si="6">IF(OR($AK30=BC$29, $AK30="need more data..."), $V30, 0)</f>
        <v>0</v>
      </c>
      <c r="BD30" s="184">
        <f t="shared" ref="BD30:BL39" si="7">IF($AK30=BD$29, IF($M30="", 1, $M30), 0)</f>
        <v>0</v>
      </c>
      <c r="BE30" s="184">
        <f t="shared" si="7"/>
        <v>0</v>
      </c>
      <c r="BF30" s="184">
        <f t="shared" si="7"/>
        <v>0</v>
      </c>
      <c r="BG30" s="184">
        <f t="shared" si="7"/>
        <v>0</v>
      </c>
      <c r="BH30" s="184">
        <f t="shared" si="7"/>
        <v>0</v>
      </c>
      <c r="BI30" s="184">
        <f t="shared" si="7"/>
        <v>0</v>
      </c>
      <c r="BJ30" s="184">
        <f t="shared" si="7"/>
        <v>0</v>
      </c>
      <c r="BK30" s="184">
        <f t="shared" si="7"/>
        <v>0</v>
      </c>
      <c r="BL30" s="184">
        <f t="shared" si="7"/>
        <v>0</v>
      </c>
      <c r="BM30" s="185">
        <f t="shared" ref="BM30:BU39" si="8">IF($AK30=BM$29, $AA30, 0)</f>
        <v>0</v>
      </c>
      <c r="BN30" s="185">
        <f t="shared" si="8"/>
        <v>0</v>
      </c>
      <c r="BO30" s="185">
        <f t="shared" si="8"/>
        <v>0</v>
      </c>
      <c r="BP30" s="185">
        <f t="shared" si="8"/>
        <v>0</v>
      </c>
      <c r="BQ30" s="185">
        <f t="shared" si="8"/>
        <v>0</v>
      </c>
      <c r="BR30" s="185">
        <f t="shared" si="8"/>
        <v>0</v>
      </c>
      <c r="BS30" s="185">
        <f t="shared" si="8"/>
        <v>0</v>
      </c>
      <c r="BT30" s="185">
        <f t="shared" si="8"/>
        <v>0</v>
      </c>
      <c r="BU30" s="185">
        <f t="shared" si="8"/>
        <v>0</v>
      </c>
      <c r="BV30" s="193"/>
      <c r="GF30" s="56"/>
      <c r="GG30" s="56"/>
      <c r="HX30" s="57"/>
      <c r="HY30" s="57"/>
    </row>
    <row r="31" spans="1:233" ht="12.75" customHeight="1" x14ac:dyDescent="0.2">
      <c r="A31" s="53">
        <f t="shared" ref="A31:A69" si="9">IF(B31="Yes", 1, 0)</f>
        <v>1</v>
      </c>
      <c r="B31" s="1" t="s">
        <v>2</v>
      </c>
      <c r="C31" s="118">
        <v>2</v>
      </c>
      <c r="D31" s="130"/>
      <c r="E31" s="131"/>
      <c r="F31" s="23"/>
      <c r="G31" s="131"/>
      <c r="H31" s="128">
        <f t="shared" ref="H31:H69" si="10">D31+E31/12</f>
        <v>0</v>
      </c>
      <c r="I31" s="5">
        <f t="shared" ref="I31:I69" si="11">F31+G31/12</f>
        <v>0</v>
      </c>
      <c r="J31" s="125">
        <f t="shared" si="0"/>
        <v>0</v>
      </c>
      <c r="L31" s="19">
        <v>2</v>
      </c>
      <c r="M31" s="4"/>
      <c r="N31" s="147" t="str">
        <f>IF(M31="", IF('Window entry'!O25*'Window entry'!P25, 'Window entry'!O25*'Window entry'!P25,""), IF('Window entry'!O25*'Window entry'!P25*M31, 'Window entry'!O25*'Window entry'!P25*M31,""))</f>
        <v/>
      </c>
      <c r="O31" s="150">
        <f>'Window entry'!O25</f>
        <v>0</v>
      </c>
      <c r="P31" s="151">
        <f>'Window entry'!P25</f>
        <v>0</v>
      </c>
      <c r="Q31" s="138" t="str">
        <f>IF('Window entry'!F25="", "", 'Window entry'!F25)</f>
        <v/>
      </c>
      <c r="R31" s="119" t="str">
        <f>IF('Window entry'!G25="", "", 'Window entry'!G25)</f>
        <v/>
      </c>
      <c r="S31" s="119" t="str">
        <f>IF('Window entry'!H25="", "", 'Window entry'!H25)</f>
        <v/>
      </c>
      <c r="T31" s="119" t="str">
        <f>IF('Window entry'!I25="", "", 'Window entry'!I25)</f>
        <v/>
      </c>
      <c r="U31" s="119" t="str">
        <f>IF('Window entry'!J25="", "", 'Window entry'!J25)</f>
        <v/>
      </c>
      <c r="V31" s="119" t="str">
        <f>IF('Window entry'!E25="", "", 'Window entry'!E25)</f>
        <v/>
      </c>
      <c r="W31" s="29" t="str">
        <f>IF(N31="", "", IF(OR('Window entry'!J25="Yes",'Window entry'!I25="Yes"),$AG$56, IF(OR(Q31="", V31=""), "need more data...", IF(OR(Q31=$AG$43, Q31=$AG$44, Q31=$AG$45), $AG$56, IF(OR(Q31=$AG$40,Q31=$AG$41), IF(R31="Yes", IF(V31&lt;=MinPD_U, IF(V31&lt;=HPPD_U, $AG$53, $AG$49), $AG$56), IF(S31="Yes", IF(V31&lt;=MinBPA_U, IF(V31&lt;=HPBPA_U, $AG$52, $AG$48),$AG$56),IF(V31&lt;=Min_U, IF(V31&lt;=HP_U, $AG$52, $AG$48),$AG$56))),IF(Q31=$AG$42, IF(R31="Yes",IF(V31&lt;=MinPD_U, IF(V31&lt;=HPPD_U, $AG$55, $AG$51), $AG$56), IF(S31="Yes", IF(V31&lt;=MinBPA_U, IF(V31&lt;=HPBPA_U, $AG$54, $AG$50),$AG$56),IF(V31&lt;=Min_U, IF(V31&lt;=HP_U, $AG$54, $AG$50),$AG$56)))))))))</f>
        <v/>
      </c>
      <c r="X31" s="12"/>
      <c r="Y31" s="13"/>
      <c r="Z31" s="177" t="str">
        <f>IF('Window entry'!K25="", "", 'Window entry'!K25)</f>
        <v/>
      </c>
      <c r="AA31" s="16" t="str">
        <f t="shared" si="1"/>
        <v/>
      </c>
      <c r="AG31" s="183" t="s">
        <v>81</v>
      </c>
      <c r="AH31" s="184">
        <v>0</v>
      </c>
      <c r="AI31" s="184">
        <v>0</v>
      </c>
      <c r="AJ31" s="184">
        <v>4</v>
      </c>
      <c r="AK31" s="183" t="str">
        <f t="shared" si="2"/>
        <v/>
      </c>
      <c r="AL31" s="227">
        <f t="shared" si="3"/>
        <v>0</v>
      </c>
      <c r="AM31" s="227">
        <f t="shared" si="3"/>
        <v>0</v>
      </c>
      <c r="AN31" s="227">
        <f t="shared" si="3"/>
        <v>0</v>
      </c>
      <c r="AO31" s="227">
        <f t="shared" si="3"/>
        <v>0</v>
      </c>
      <c r="AP31" s="227">
        <f t="shared" si="3"/>
        <v>0</v>
      </c>
      <c r="AQ31" s="227">
        <f t="shared" si="3"/>
        <v>0</v>
      </c>
      <c r="AR31" s="227">
        <f t="shared" si="3"/>
        <v>0</v>
      </c>
      <c r="AS31" s="227">
        <f t="shared" si="3"/>
        <v>0</v>
      </c>
      <c r="AT31" s="227">
        <f t="shared" si="4"/>
        <v>0</v>
      </c>
      <c r="AU31" s="184">
        <f t="shared" si="5"/>
        <v>0</v>
      </c>
      <c r="AV31" s="184">
        <f t="shared" si="5"/>
        <v>0</v>
      </c>
      <c r="AW31" s="184">
        <f t="shared" si="5"/>
        <v>0</v>
      </c>
      <c r="AX31" s="184">
        <f t="shared" si="5"/>
        <v>0</v>
      </c>
      <c r="AY31" s="184">
        <f t="shared" si="5"/>
        <v>0</v>
      </c>
      <c r="AZ31" s="184">
        <f t="shared" si="5"/>
        <v>0</v>
      </c>
      <c r="BA31" s="184">
        <f t="shared" si="5"/>
        <v>0</v>
      </c>
      <c r="BB31" s="184">
        <f t="shared" si="5"/>
        <v>0</v>
      </c>
      <c r="BC31" s="184">
        <f t="shared" si="6"/>
        <v>0</v>
      </c>
      <c r="BD31" s="184">
        <f t="shared" si="7"/>
        <v>0</v>
      </c>
      <c r="BE31" s="184">
        <f t="shared" si="7"/>
        <v>0</v>
      </c>
      <c r="BF31" s="184">
        <f t="shared" si="7"/>
        <v>0</v>
      </c>
      <c r="BG31" s="184">
        <f t="shared" si="7"/>
        <v>0</v>
      </c>
      <c r="BH31" s="184">
        <f t="shared" si="7"/>
        <v>0</v>
      </c>
      <c r="BI31" s="184">
        <f t="shared" si="7"/>
        <v>0</v>
      </c>
      <c r="BJ31" s="184">
        <f t="shared" si="7"/>
        <v>0</v>
      </c>
      <c r="BK31" s="184">
        <f t="shared" si="7"/>
        <v>0</v>
      </c>
      <c r="BL31" s="184">
        <f t="shared" si="7"/>
        <v>0</v>
      </c>
      <c r="BM31" s="185">
        <f t="shared" si="8"/>
        <v>0</v>
      </c>
      <c r="BN31" s="185">
        <f t="shared" si="8"/>
        <v>0</v>
      </c>
      <c r="BO31" s="185">
        <f t="shared" si="8"/>
        <v>0</v>
      </c>
      <c r="BP31" s="185">
        <f t="shared" si="8"/>
        <v>0</v>
      </c>
      <c r="BQ31" s="185">
        <f t="shared" si="8"/>
        <v>0</v>
      </c>
      <c r="BR31" s="185">
        <f t="shared" si="8"/>
        <v>0</v>
      </c>
      <c r="BS31" s="185">
        <f t="shared" si="8"/>
        <v>0</v>
      </c>
      <c r="BT31" s="185">
        <f t="shared" si="8"/>
        <v>0</v>
      </c>
      <c r="BU31" s="185">
        <f t="shared" si="8"/>
        <v>0</v>
      </c>
      <c r="BV31" s="187"/>
      <c r="GF31" s="56"/>
      <c r="GG31" s="56"/>
      <c r="HX31" s="57"/>
      <c r="HY31" s="57"/>
    </row>
    <row r="32" spans="1:233" x14ac:dyDescent="0.2">
      <c r="A32" s="53">
        <f t="shared" si="9"/>
        <v>1</v>
      </c>
      <c r="B32" s="1" t="s">
        <v>2</v>
      </c>
      <c r="C32" s="118">
        <v>3</v>
      </c>
      <c r="D32" s="130"/>
      <c r="E32" s="131"/>
      <c r="F32" s="23"/>
      <c r="G32" s="131"/>
      <c r="H32" s="128">
        <f t="shared" si="10"/>
        <v>0</v>
      </c>
      <c r="I32" s="5">
        <f t="shared" si="11"/>
        <v>0</v>
      </c>
      <c r="J32" s="125">
        <f t="shared" si="0"/>
        <v>0</v>
      </c>
      <c r="L32" s="19">
        <v>3</v>
      </c>
      <c r="M32" s="4"/>
      <c r="N32" s="147" t="str">
        <f>IF(M32="", IF('Window entry'!O26*'Window entry'!P26, 'Window entry'!O26*'Window entry'!P26,""), IF('Window entry'!O26*'Window entry'!P26*M32, 'Window entry'!O26*'Window entry'!P26*M32,""))</f>
        <v/>
      </c>
      <c r="O32" s="150">
        <f>'Window entry'!O26</f>
        <v>0</v>
      </c>
      <c r="P32" s="151">
        <f>'Window entry'!P26</f>
        <v>0</v>
      </c>
      <c r="Q32" s="138" t="str">
        <f>IF('Window entry'!F26="", "", 'Window entry'!F26)</f>
        <v/>
      </c>
      <c r="R32" s="119" t="str">
        <f>IF('Window entry'!G26="", "", 'Window entry'!G26)</f>
        <v/>
      </c>
      <c r="S32" s="119" t="str">
        <f>IF('Window entry'!H26="", "", 'Window entry'!H26)</f>
        <v/>
      </c>
      <c r="T32" s="119" t="str">
        <f>IF('Window entry'!I26="", "", 'Window entry'!I26)</f>
        <v/>
      </c>
      <c r="U32" s="119" t="str">
        <f>IF('Window entry'!J26="", "", 'Window entry'!J26)</f>
        <v/>
      </c>
      <c r="V32" s="119" t="str">
        <f>IF('Window entry'!E26="", "", 'Window entry'!E26)</f>
        <v/>
      </c>
      <c r="W32" s="29" t="str">
        <f>IF(N32="", "", IF(OR('Window entry'!J26="Yes",'Window entry'!I26="Yes"),$AG$56, IF(OR(Q32="", V32=""), "need more data...", IF(OR(Q32=$AG$43, Q32=$AG$44, Q32=$AG$45), $AG$56, IF(OR(Q32=$AG$40,Q32=$AG$41), IF(R32="Yes", IF(V32&lt;=MinPD_U, IF(V32&lt;=HPPD_U, $AG$53, $AG$49), $AG$56), IF(S32="Yes", IF(V32&lt;=MinBPA_U, IF(V32&lt;=HPBPA_U, $AG$52, $AG$48),$AG$56),IF(V32&lt;=Min_U, IF(V32&lt;=HP_U, $AG$52, $AG$48),$AG$56))),IF(Q32=$AG$42, IF(R32="Yes",IF(V32&lt;=MinPD_U, IF(V32&lt;=HPPD_U, $AG$55, $AG$51), $AG$56), IF(S32="Yes", IF(V32&lt;=MinBPA_U, IF(V32&lt;=HPBPA_U, $AG$54, $AG$50),$AG$56),IF(V32&lt;=Min_U, IF(V32&lt;=HP_U, $AG$54, $AG$50),$AG$56)))))))))</f>
        <v/>
      </c>
      <c r="X32" s="12"/>
      <c r="Y32" s="13"/>
      <c r="Z32" s="177" t="str">
        <f>IF('Window entry'!K26="", "", 'Window entry'!K26)</f>
        <v/>
      </c>
      <c r="AA32" s="16" t="str">
        <f t="shared" si="1"/>
        <v/>
      </c>
      <c r="AG32" s="183" t="s">
        <v>82</v>
      </c>
      <c r="AH32" s="184">
        <v>0</v>
      </c>
      <c r="AI32" s="184">
        <v>20</v>
      </c>
      <c r="AJ32" s="184">
        <v>20</v>
      </c>
      <c r="AK32" s="183" t="str">
        <f t="shared" si="2"/>
        <v/>
      </c>
      <c r="AL32" s="227">
        <f t="shared" si="3"/>
        <v>0</v>
      </c>
      <c r="AM32" s="227">
        <f t="shared" si="3"/>
        <v>0</v>
      </c>
      <c r="AN32" s="227">
        <f t="shared" si="3"/>
        <v>0</v>
      </c>
      <c r="AO32" s="227">
        <f t="shared" si="3"/>
        <v>0</v>
      </c>
      <c r="AP32" s="227">
        <f t="shared" si="3"/>
        <v>0</v>
      </c>
      <c r="AQ32" s="227">
        <f t="shared" si="3"/>
        <v>0</v>
      </c>
      <c r="AR32" s="227">
        <f t="shared" si="3"/>
        <v>0</v>
      </c>
      <c r="AS32" s="227">
        <f t="shared" si="3"/>
        <v>0</v>
      </c>
      <c r="AT32" s="227">
        <f t="shared" si="4"/>
        <v>0</v>
      </c>
      <c r="AU32" s="184">
        <f t="shared" si="5"/>
        <v>0</v>
      </c>
      <c r="AV32" s="184">
        <f t="shared" si="5"/>
        <v>0</v>
      </c>
      <c r="AW32" s="184">
        <f t="shared" si="5"/>
        <v>0</v>
      </c>
      <c r="AX32" s="184">
        <f t="shared" si="5"/>
        <v>0</v>
      </c>
      <c r="AY32" s="184">
        <f t="shared" si="5"/>
        <v>0</v>
      </c>
      <c r="AZ32" s="184">
        <f t="shared" si="5"/>
        <v>0</v>
      </c>
      <c r="BA32" s="184">
        <f t="shared" si="5"/>
        <v>0</v>
      </c>
      <c r="BB32" s="184">
        <f t="shared" si="5"/>
        <v>0</v>
      </c>
      <c r="BC32" s="184">
        <f t="shared" si="6"/>
        <v>0</v>
      </c>
      <c r="BD32" s="184">
        <f t="shared" si="7"/>
        <v>0</v>
      </c>
      <c r="BE32" s="184">
        <f t="shared" si="7"/>
        <v>0</v>
      </c>
      <c r="BF32" s="184">
        <f t="shared" si="7"/>
        <v>0</v>
      </c>
      <c r="BG32" s="184">
        <f t="shared" si="7"/>
        <v>0</v>
      </c>
      <c r="BH32" s="184">
        <f t="shared" si="7"/>
        <v>0</v>
      </c>
      <c r="BI32" s="184">
        <f t="shared" si="7"/>
        <v>0</v>
      </c>
      <c r="BJ32" s="184">
        <f t="shared" si="7"/>
        <v>0</v>
      </c>
      <c r="BK32" s="184">
        <f t="shared" si="7"/>
        <v>0</v>
      </c>
      <c r="BL32" s="184">
        <f t="shared" si="7"/>
        <v>0</v>
      </c>
      <c r="BM32" s="185">
        <f t="shared" si="8"/>
        <v>0</v>
      </c>
      <c r="BN32" s="185">
        <f t="shared" si="8"/>
        <v>0</v>
      </c>
      <c r="BO32" s="185">
        <f t="shared" si="8"/>
        <v>0</v>
      </c>
      <c r="BP32" s="185">
        <f t="shared" si="8"/>
        <v>0</v>
      </c>
      <c r="BQ32" s="185">
        <f t="shared" si="8"/>
        <v>0</v>
      </c>
      <c r="BR32" s="185">
        <f t="shared" si="8"/>
        <v>0</v>
      </c>
      <c r="BS32" s="185">
        <f t="shared" si="8"/>
        <v>0</v>
      </c>
      <c r="BT32" s="185">
        <f t="shared" si="8"/>
        <v>0</v>
      </c>
      <c r="BU32" s="185">
        <f t="shared" si="8"/>
        <v>0</v>
      </c>
      <c r="BV32" s="187"/>
      <c r="GF32" s="56"/>
      <c r="GG32" s="56"/>
      <c r="HX32" s="57"/>
      <c r="HY32" s="57"/>
    </row>
    <row r="33" spans="1:233" ht="12.75" customHeight="1" x14ac:dyDescent="0.2">
      <c r="A33" s="53">
        <f t="shared" si="9"/>
        <v>1</v>
      </c>
      <c r="B33" s="1" t="s">
        <v>2</v>
      </c>
      <c r="C33" s="118">
        <v>4</v>
      </c>
      <c r="D33" s="130"/>
      <c r="E33" s="131"/>
      <c r="F33" s="23"/>
      <c r="G33" s="131"/>
      <c r="H33" s="128">
        <f t="shared" si="10"/>
        <v>0</v>
      </c>
      <c r="I33" s="5">
        <f t="shared" si="11"/>
        <v>0</v>
      </c>
      <c r="J33" s="125">
        <f t="shared" si="0"/>
        <v>0</v>
      </c>
      <c r="L33" s="19">
        <v>4</v>
      </c>
      <c r="M33" s="4"/>
      <c r="N33" s="147" t="str">
        <f>IF(M33="", IF('Window entry'!O27*'Window entry'!P27, 'Window entry'!O27*'Window entry'!P27,""), IF('Window entry'!O27*'Window entry'!P27*M33, 'Window entry'!O27*'Window entry'!P27*M33,""))</f>
        <v/>
      </c>
      <c r="O33" s="150">
        <f>'Window entry'!O27</f>
        <v>0</v>
      </c>
      <c r="P33" s="151">
        <f>'Window entry'!P27</f>
        <v>0</v>
      </c>
      <c r="Q33" s="138" t="str">
        <f>IF('Window entry'!F27="", "", 'Window entry'!F27)</f>
        <v/>
      </c>
      <c r="R33" s="119" t="str">
        <f>IF('Window entry'!G27="", "", 'Window entry'!G27)</f>
        <v/>
      </c>
      <c r="S33" s="119" t="str">
        <f>IF('Window entry'!H27="", "", 'Window entry'!H27)</f>
        <v/>
      </c>
      <c r="T33" s="119" t="str">
        <f>IF('Window entry'!I27="", "", 'Window entry'!I27)</f>
        <v/>
      </c>
      <c r="U33" s="119" t="str">
        <f>IF('Window entry'!J27="", "", 'Window entry'!J27)</f>
        <v/>
      </c>
      <c r="V33" s="119" t="str">
        <f>IF('Window entry'!E27="", "", 'Window entry'!E27)</f>
        <v/>
      </c>
      <c r="W33" s="29" t="str">
        <f>IF(N33="", "", IF(OR('Window entry'!J27="Yes",'Window entry'!I27="Yes"),$AG$56, IF(OR(Q33="", V33=""), "need more data...", IF(OR(Q33=$AG$43, Q33=$AG$44, Q33=$AG$45), $AG$56, IF(OR(Q33=$AG$40,Q33=$AG$41), IF(R33="Yes", IF(V33&lt;=MinPD_U, IF(V33&lt;=HPPD_U, $AG$53, $AG$49), $AG$56), IF(S33="Yes", IF(V33&lt;=MinBPA_U, IF(V33&lt;=HPBPA_U, $AG$52, $AG$48),$AG$56),IF(V33&lt;=Min_U, IF(V33&lt;=HP_U, $AG$52, $AG$48),$AG$56))),IF(Q33=$AG$42, IF(R33="Yes",IF(V33&lt;=MinPD_U, IF(V33&lt;=HPPD_U, $AG$55, $AG$51), $AG$56), IF(S33="Yes", IF(V33&lt;=MinBPA_U, IF(V33&lt;=HPBPA_U, $AG$54, $AG$50),$AG$56),IF(V33&lt;=Min_U, IF(V33&lt;=HP_U, $AG$54, $AG$50),$AG$56)))))))))</f>
        <v/>
      </c>
      <c r="X33" s="12"/>
      <c r="Y33" s="13"/>
      <c r="Z33" s="177" t="str">
        <f>IF('Window entry'!K27="", "", 'Window entry'!K27)</f>
        <v/>
      </c>
      <c r="AA33" s="16" t="str">
        <f t="shared" si="1"/>
        <v/>
      </c>
      <c r="AG33" s="183" t="s">
        <v>83</v>
      </c>
      <c r="AH33" s="184">
        <v>0</v>
      </c>
      <c r="AI33" s="184">
        <v>0</v>
      </c>
      <c r="AJ33" s="184">
        <v>10</v>
      </c>
      <c r="AK33" s="183" t="str">
        <f t="shared" si="2"/>
        <v/>
      </c>
      <c r="AL33" s="227">
        <f t="shared" si="3"/>
        <v>0</v>
      </c>
      <c r="AM33" s="227">
        <f t="shared" si="3"/>
        <v>0</v>
      </c>
      <c r="AN33" s="227">
        <f t="shared" si="3"/>
        <v>0</v>
      </c>
      <c r="AO33" s="227">
        <f t="shared" si="3"/>
        <v>0</v>
      </c>
      <c r="AP33" s="227">
        <f t="shared" si="3"/>
        <v>0</v>
      </c>
      <c r="AQ33" s="227">
        <f t="shared" si="3"/>
        <v>0</v>
      </c>
      <c r="AR33" s="227">
        <f t="shared" si="3"/>
        <v>0</v>
      </c>
      <c r="AS33" s="227">
        <f t="shared" si="3"/>
        <v>0</v>
      </c>
      <c r="AT33" s="227">
        <f t="shared" si="4"/>
        <v>0</v>
      </c>
      <c r="AU33" s="184">
        <f t="shared" si="5"/>
        <v>0</v>
      </c>
      <c r="AV33" s="184">
        <f t="shared" si="5"/>
        <v>0</v>
      </c>
      <c r="AW33" s="184">
        <f t="shared" si="5"/>
        <v>0</v>
      </c>
      <c r="AX33" s="184">
        <f t="shared" si="5"/>
        <v>0</v>
      </c>
      <c r="AY33" s="184">
        <f t="shared" si="5"/>
        <v>0</v>
      </c>
      <c r="AZ33" s="184">
        <f t="shared" si="5"/>
        <v>0</v>
      </c>
      <c r="BA33" s="184">
        <f t="shared" si="5"/>
        <v>0</v>
      </c>
      <c r="BB33" s="184">
        <f t="shared" si="5"/>
        <v>0</v>
      </c>
      <c r="BC33" s="184">
        <f t="shared" si="6"/>
        <v>0</v>
      </c>
      <c r="BD33" s="184">
        <f t="shared" si="7"/>
        <v>0</v>
      </c>
      <c r="BE33" s="184">
        <f t="shared" si="7"/>
        <v>0</v>
      </c>
      <c r="BF33" s="184">
        <f t="shared" si="7"/>
        <v>0</v>
      </c>
      <c r="BG33" s="184">
        <f t="shared" si="7"/>
        <v>0</v>
      </c>
      <c r="BH33" s="184">
        <f t="shared" si="7"/>
        <v>0</v>
      </c>
      <c r="BI33" s="184">
        <f t="shared" si="7"/>
        <v>0</v>
      </c>
      <c r="BJ33" s="184">
        <f t="shared" si="7"/>
        <v>0</v>
      </c>
      <c r="BK33" s="184">
        <f t="shared" si="7"/>
        <v>0</v>
      </c>
      <c r="BL33" s="184">
        <f t="shared" si="7"/>
        <v>0</v>
      </c>
      <c r="BM33" s="185">
        <f t="shared" si="8"/>
        <v>0</v>
      </c>
      <c r="BN33" s="185">
        <f t="shared" si="8"/>
        <v>0</v>
      </c>
      <c r="BO33" s="185">
        <f t="shared" si="8"/>
        <v>0</v>
      </c>
      <c r="BP33" s="185">
        <f t="shared" si="8"/>
        <v>0</v>
      </c>
      <c r="BQ33" s="185">
        <f t="shared" si="8"/>
        <v>0</v>
      </c>
      <c r="BR33" s="185">
        <f t="shared" si="8"/>
        <v>0</v>
      </c>
      <c r="BS33" s="185">
        <f t="shared" si="8"/>
        <v>0</v>
      </c>
      <c r="BT33" s="185">
        <f t="shared" si="8"/>
        <v>0</v>
      </c>
      <c r="BU33" s="185">
        <f t="shared" si="8"/>
        <v>0</v>
      </c>
      <c r="GF33" s="56"/>
      <c r="GG33" s="56"/>
      <c r="HX33" s="57"/>
      <c r="HY33" s="57"/>
    </row>
    <row r="34" spans="1:233" x14ac:dyDescent="0.2">
      <c r="A34" s="53">
        <f t="shared" si="9"/>
        <v>1</v>
      </c>
      <c r="B34" s="1" t="s">
        <v>2</v>
      </c>
      <c r="C34" s="118">
        <v>5</v>
      </c>
      <c r="D34" s="130"/>
      <c r="E34" s="131"/>
      <c r="F34" s="23"/>
      <c r="G34" s="131"/>
      <c r="H34" s="128">
        <f t="shared" si="10"/>
        <v>0</v>
      </c>
      <c r="I34" s="5">
        <f t="shared" si="11"/>
        <v>0</v>
      </c>
      <c r="J34" s="125">
        <f t="shared" si="0"/>
        <v>0</v>
      </c>
      <c r="L34" s="19">
        <v>5</v>
      </c>
      <c r="M34" s="4"/>
      <c r="N34" s="147" t="str">
        <f>IF(M34="", IF('Window entry'!O28*'Window entry'!P28, 'Window entry'!O28*'Window entry'!P28,""), IF('Window entry'!O28*'Window entry'!P28*M34, 'Window entry'!O28*'Window entry'!P28*M34,""))</f>
        <v/>
      </c>
      <c r="O34" s="150">
        <f>'Window entry'!O28</f>
        <v>0</v>
      </c>
      <c r="P34" s="151">
        <f>'Window entry'!P28</f>
        <v>0</v>
      </c>
      <c r="Q34" s="138" t="str">
        <f>IF('Window entry'!F28="", "", 'Window entry'!F28)</f>
        <v/>
      </c>
      <c r="R34" s="119" t="str">
        <f>IF('Window entry'!G28="", "", 'Window entry'!G28)</f>
        <v/>
      </c>
      <c r="S34" s="119" t="str">
        <f>IF('Window entry'!H28="", "", 'Window entry'!H28)</f>
        <v/>
      </c>
      <c r="T34" s="119" t="str">
        <f>IF('Window entry'!I28="", "", 'Window entry'!I28)</f>
        <v/>
      </c>
      <c r="U34" s="119" t="str">
        <f>IF('Window entry'!J28="", "", 'Window entry'!J28)</f>
        <v/>
      </c>
      <c r="V34" s="119" t="str">
        <f>IF('Window entry'!E28="", "", 'Window entry'!E28)</f>
        <v/>
      </c>
      <c r="W34" s="29" t="str">
        <f>IF(N34="", "", IF(OR('Window entry'!J28="Yes",'Window entry'!I28="Yes"),$AG$56, IF(OR(Q34="", V34=""), "need more data...", IF(OR(Q34=$AG$43, Q34=$AG$44, Q34=$AG$45), $AG$56, IF(OR(Q34=$AG$40,Q34=$AG$41), IF(R34="Yes", IF(V34&lt;=MinPD_U, IF(V34&lt;=HPPD_U, $AG$53, $AG$49), $AG$56), IF(S34="Yes", IF(V34&lt;=MinBPA_U, IF(V34&lt;=HPBPA_U, $AG$52, $AG$48),$AG$56),IF(V34&lt;=Min_U, IF(V34&lt;=HP_U, $AG$52, $AG$48),$AG$56))),IF(Q34=$AG$42, IF(R34="Yes",IF(V34&lt;=MinPD_U, IF(V34&lt;=HPPD_U, $AG$55, $AG$51), $AG$56), IF(S34="Yes", IF(V34&lt;=MinBPA_U, IF(V34&lt;=HPBPA_U, $AG$54, $AG$50),$AG$56),IF(V34&lt;=Min_U, IF(V34&lt;=HP_U, $AG$54, $AG$50),$AG$56)))))))))</f>
        <v/>
      </c>
      <c r="X34" s="12"/>
      <c r="Y34" s="13"/>
      <c r="Z34" s="177" t="str">
        <f>IF('Window entry'!K28="", "", 'Window entry'!K28)</f>
        <v/>
      </c>
      <c r="AA34" s="16" t="str">
        <f t="shared" si="1"/>
        <v/>
      </c>
      <c r="AG34" s="182"/>
      <c r="AH34" s="182"/>
      <c r="AI34" s="182"/>
      <c r="AJ34" s="182"/>
      <c r="AK34" s="183" t="str">
        <f t="shared" si="2"/>
        <v/>
      </c>
      <c r="AL34" s="227">
        <f t="shared" si="3"/>
        <v>0</v>
      </c>
      <c r="AM34" s="227">
        <f t="shared" si="3"/>
        <v>0</v>
      </c>
      <c r="AN34" s="227">
        <f t="shared" si="3"/>
        <v>0</v>
      </c>
      <c r="AO34" s="227">
        <f t="shared" si="3"/>
        <v>0</v>
      </c>
      <c r="AP34" s="227">
        <f t="shared" si="3"/>
        <v>0</v>
      </c>
      <c r="AQ34" s="227">
        <f t="shared" si="3"/>
        <v>0</v>
      </c>
      <c r="AR34" s="227">
        <f t="shared" si="3"/>
        <v>0</v>
      </c>
      <c r="AS34" s="227">
        <f t="shared" si="3"/>
        <v>0</v>
      </c>
      <c r="AT34" s="227">
        <f t="shared" si="4"/>
        <v>0</v>
      </c>
      <c r="AU34" s="184">
        <f t="shared" si="5"/>
        <v>0</v>
      </c>
      <c r="AV34" s="184">
        <f t="shared" si="5"/>
        <v>0</v>
      </c>
      <c r="AW34" s="184">
        <f t="shared" si="5"/>
        <v>0</v>
      </c>
      <c r="AX34" s="184">
        <f t="shared" si="5"/>
        <v>0</v>
      </c>
      <c r="AY34" s="184">
        <f t="shared" si="5"/>
        <v>0</v>
      </c>
      <c r="AZ34" s="184">
        <f t="shared" si="5"/>
        <v>0</v>
      </c>
      <c r="BA34" s="184">
        <f t="shared" si="5"/>
        <v>0</v>
      </c>
      <c r="BB34" s="184">
        <f t="shared" si="5"/>
        <v>0</v>
      </c>
      <c r="BC34" s="184">
        <f t="shared" si="6"/>
        <v>0</v>
      </c>
      <c r="BD34" s="184">
        <f t="shared" si="7"/>
        <v>0</v>
      </c>
      <c r="BE34" s="184">
        <f t="shared" si="7"/>
        <v>0</v>
      </c>
      <c r="BF34" s="184">
        <f t="shared" si="7"/>
        <v>0</v>
      </c>
      <c r="BG34" s="184">
        <f t="shared" si="7"/>
        <v>0</v>
      </c>
      <c r="BH34" s="184">
        <f t="shared" si="7"/>
        <v>0</v>
      </c>
      <c r="BI34" s="184">
        <f t="shared" si="7"/>
        <v>0</v>
      </c>
      <c r="BJ34" s="184">
        <f t="shared" si="7"/>
        <v>0</v>
      </c>
      <c r="BK34" s="184">
        <f t="shared" si="7"/>
        <v>0</v>
      </c>
      <c r="BL34" s="184">
        <f t="shared" si="7"/>
        <v>0</v>
      </c>
      <c r="BM34" s="185">
        <f t="shared" si="8"/>
        <v>0</v>
      </c>
      <c r="BN34" s="185">
        <f t="shared" si="8"/>
        <v>0</v>
      </c>
      <c r="BO34" s="185">
        <f t="shared" si="8"/>
        <v>0</v>
      </c>
      <c r="BP34" s="185">
        <f t="shared" si="8"/>
        <v>0</v>
      </c>
      <c r="BQ34" s="185">
        <f t="shared" si="8"/>
        <v>0</v>
      </c>
      <c r="BR34" s="185">
        <f t="shared" si="8"/>
        <v>0</v>
      </c>
      <c r="BS34" s="185">
        <f t="shared" si="8"/>
        <v>0</v>
      </c>
      <c r="BT34" s="185">
        <f t="shared" si="8"/>
        <v>0</v>
      </c>
      <c r="BU34" s="185">
        <f t="shared" si="8"/>
        <v>0</v>
      </c>
      <c r="BV34" s="193"/>
      <c r="GF34" s="56"/>
      <c r="GG34" s="56"/>
      <c r="HX34" s="57"/>
      <c r="HY34" s="57"/>
    </row>
    <row r="35" spans="1:233" x14ac:dyDescent="0.2">
      <c r="A35" s="53">
        <f t="shared" si="9"/>
        <v>1</v>
      </c>
      <c r="B35" s="1" t="s">
        <v>2</v>
      </c>
      <c r="C35" s="118">
        <v>6</v>
      </c>
      <c r="D35" s="130"/>
      <c r="E35" s="131"/>
      <c r="F35" s="23"/>
      <c r="G35" s="131"/>
      <c r="H35" s="128">
        <f t="shared" si="10"/>
        <v>0</v>
      </c>
      <c r="I35" s="5">
        <f t="shared" si="11"/>
        <v>0</v>
      </c>
      <c r="J35" s="125">
        <f t="shared" si="0"/>
        <v>0</v>
      </c>
      <c r="L35" s="19">
        <v>6</v>
      </c>
      <c r="M35" s="4"/>
      <c r="N35" s="147" t="str">
        <f>IF(M35="", IF('Window entry'!O29*'Window entry'!P29, 'Window entry'!O29*'Window entry'!P29,""), IF('Window entry'!O29*'Window entry'!P29*M35, 'Window entry'!O29*'Window entry'!P29*M35,""))</f>
        <v/>
      </c>
      <c r="O35" s="150">
        <f>'Window entry'!O29</f>
        <v>0</v>
      </c>
      <c r="P35" s="151">
        <f>'Window entry'!P29</f>
        <v>0</v>
      </c>
      <c r="Q35" s="138" t="str">
        <f>IF('Window entry'!F29="", "", 'Window entry'!F29)</f>
        <v/>
      </c>
      <c r="R35" s="119" t="str">
        <f>IF('Window entry'!G29="", "", 'Window entry'!G29)</f>
        <v/>
      </c>
      <c r="S35" s="119" t="str">
        <f>IF('Window entry'!H29="", "", 'Window entry'!H29)</f>
        <v/>
      </c>
      <c r="T35" s="119" t="str">
        <f>IF('Window entry'!I29="", "", 'Window entry'!I29)</f>
        <v/>
      </c>
      <c r="U35" s="119" t="str">
        <f>IF('Window entry'!J29="", "", 'Window entry'!J29)</f>
        <v/>
      </c>
      <c r="V35" s="119" t="str">
        <f>IF('Window entry'!E29="", "", 'Window entry'!E29)</f>
        <v/>
      </c>
      <c r="W35" s="29" t="str">
        <f>IF(N35="", "", IF(OR('Window entry'!J29="Yes",'Window entry'!I29="Yes"),$AG$56, IF(OR(Q35="", V35=""), "need more data...", IF(OR(Q35=$AG$43, Q35=$AG$44, Q35=$AG$45), $AG$56, IF(OR(Q35=$AG$40,Q35=$AG$41), IF(R35="Yes", IF(V35&lt;=MinPD_U, IF(V35&lt;=HPPD_U, $AG$53, $AG$49), $AG$56), IF(S35="Yes", IF(V35&lt;=MinBPA_U, IF(V35&lt;=HPBPA_U, $AG$52, $AG$48),$AG$56),IF(V35&lt;=Min_U, IF(V35&lt;=HP_U, $AG$52, $AG$48),$AG$56))),IF(Q35=$AG$42, IF(R35="Yes",IF(V35&lt;=MinPD_U, IF(V35&lt;=HPPD_U, $AG$55, $AG$51), $AG$56), IF(S35="Yes", IF(V35&lt;=MinBPA_U, IF(V35&lt;=HPBPA_U, $AG$54, $AG$50),$AG$56),IF(V35&lt;=Min_U, IF(V35&lt;=HP_U, $AG$54, $AG$50),$AG$56)))))))))</f>
        <v/>
      </c>
      <c r="X35" s="12"/>
      <c r="Y35" s="13"/>
      <c r="Z35" s="177" t="str">
        <f>IF('Window entry'!K29="", "", 'Window entry'!K29)</f>
        <v/>
      </c>
      <c r="AA35" s="16" t="str">
        <f t="shared" si="1"/>
        <v/>
      </c>
      <c r="AG35" s="182" t="s">
        <v>34</v>
      </c>
      <c r="AH35" s="183"/>
      <c r="AI35" s="183"/>
      <c r="AJ35" s="183"/>
      <c r="AK35" s="183" t="str">
        <f t="shared" si="2"/>
        <v/>
      </c>
      <c r="AL35" s="227">
        <f t="shared" si="3"/>
        <v>0</v>
      </c>
      <c r="AM35" s="227">
        <f t="shared" si="3"/>
        <v>0</v>
      </c>
      <c r="AN35" s="227">
        <f t="shared" si="3"/>
        <v>0</v>
      </c>
      <c r="AO35" s="227">
        <f t="shared" si="3"/>
        <v>0</v>
      </c>
      <c r="AP35" s="227">
        <f t="shared" si="3"/>
        <v>0</v>
      </c>
      <c r="AQ35" s="227">
        <f t="shared" si="3"/>
        <v>0</v>
      </c>
      <c r="AR35" s="227">
        <f t="shared" si="3"/>
        <v>0</v>
      </c>
      <c r="AS35" s="227">
        <f t="shared" si="3"/>
        <v>0</v>
      </c>
      <c r="AT35" s="227">
        <f t="shared" si="4"/>
        <v>0</v>
      </c>
      <c r="AU35" s="184">
        <f t="shared" si="5"/>
        <v>0</v>
      </c>
      <c r="AV35" s="184">
        <f t="shared" si="5"/>
        <v>0</v>
      </c>
      <c r="AW35" s="184">
        <f t="shared" si="5"/>
        <v>0</v>
      </c>
      <c r="AX35" s="184">
        <f t="shared" si="5"/>
        <v>0</v>
      </c>
      <c r="AY35" s="184">
        <f t="shared" si="5"/>
        <v>0</v>
      </c>
      <c r="AZ35" s="184">
        <f t="shared" si="5"/>
        <v>0</v>
      </c>
      <c r="BA35" s="184">
        <f t="shared" si="5"/>
        <v>0</v>
      </c>
      <c r="BB35" s="184">
        <f t="shared" si="5"/>
        <v>0</v>
      </c>
      <c r="BC35" s="184">
        <f t="shared" si="6"/>
        <v>0</v>
      </c>
      <c r="BD35" s="184">
        <f t="shared" si="7"/>
        <v>0</v>
      </c>
      <c r="BE35" s="184">
        <f t="shared" si="7"/>
        <v>0</v>
      </c>
      <c r="BF35" s="184">
        <f t="shared" si="7"/>
        <v>0</v>
      </c>
      <c r="BG35" s="184">
        <f t="shared" si="7"/>
        <v>0</v>
      </c>
      <c r="BH35" s="184">
        <f t="shared" si="7"/>
        <v>0</v>
      </c>
      <c r="BI35" s="184">
        <f t="shared" si="7"/>
        <v>0</v>
      </c>
      <c r="BJ35" s="184">
        <f t="shared" si="7"/>
        <v>0</v>
      </c>
      <c r="BK35" s="184">
        <f t="shared" si="7"/>
        <v>0</v>
      </c>
      <c r="BL35" s="184">
        <f t="shared" si="7"/>
        <v>0</v>
      </c>
      <c r="BM35" s="185">
        <f t="shared" si="8"/>
        <v>0</v>
      </c>
      <c r="BN35" s="185">
        <f t="shared" si="8"/>
        <v>0</v>
      </c>
      <c r="BO35" s="185">
        <f t="shared" si="8"/>
        <v>0</v>
      </c>
      <c r="BP35" s="185">
        <f t="shared" si="8"/>
        <v>0</v>
      </c>
      <c r="BQ35" s="185">
        <f t="shared" si="8"/>
        <v>0</v>
      </c>
      <c r="BR35" s="185">
        <f t="shared" si="8"/>
        <v>0</v>
      </c>
      <c r="BS35" s="185">
        <f t="shared" si="8"/>
        <v>0</v>
      </c>
      <c r="BT35" s="185">
        <f t="shared" si="8"/>
        <v>0</v>
      </c>
      <c r="BU35" s="185">
        <f t="shared" si="8"/>
        <v>0</v>
      </c>
      <c r="BV35" s="187"/>
      <c r="GF35" s="56"/>
      <c r="GG35" s="56"/>
      <c r="HX35" s="57"/>
      <c r="HY35" s="57"/>
    </row>
    <row r="36" spans="1:233" x14ac:dyDescent="0.2">
      <c r="A36" s="53">
        <f t="shared" si="9"/>
        <v>1</v>
      </c>
      <c r="B36" s="1" t="s">
        <v>2</v>
      </c>
      <c r="C36" s="118">
        <v>7</v>
      </c>
      <c r="D36" s="130"/>
      <c r="E36" s="131"/>
      <c r="F36" s="23"/>
      <c r="G36" s="131"/>
      <c r="H36" s="128">
        <f t="shared" si="10"/>
        <v>0</v>
      </c>
      <c r="I36" s="5">
        <f t="shared" si="11"/>
        <v>0</v>
      </c>
      <c r="J36" s="125">
        <f t="shared" si="0"/>
        <v>0</v>
      </c>
      <c r="L36" s="19">
        <v>7</v>
      </c>
      <c r="M36" s="4"/>
      <c r="N36" s="147" t="str">
        <f>IF(M36="", IF('Window entry'!O30*'Window entry'!P30, 'Window entry'!O30*'Window entry'!P30,""), IF('Window entry'!O30*'Window entry'!P30*M36, 'Window entry'!O30*'Window entry'!P30*M36,""))</f>
        <v/>
      </c>
      <c r="O36" s="150">
        <f>'Window entry'!O30</f>
        <v>0</v>
      </c>
      <c r="P36" s="151">
        <f>'Window entry'!P30</f>
        <v>0</v>
      </c>
      <c r="Q36" s="138" t="str">
        <f>IF('Window entry'!F30="", "", 'Window entry'!F30)</f>
        <v/>
      </c>
      <c r="R36" s="119" t="str">
        <f>IF('Window entry'!G30="", "", 'Window entry'!G30)</f>
        <v/>
      </c>
      <c r="S36" s="119" t="str">
        <f>IF('Window entry'!H30="", "", 'Window entry'!H30)</f>
        <v/>
      </c>
      <c r="T36" s="119" t="str">
        <f>IF('Window entry'!I30="", "", 'Window entry'!I30)</f>
        <v/>
      </c>
      <c r="U36" s="119" t="str">
        <f>IF('Window entry'!J30="", "", 'Window entry'!J30)</f>
        <v/>
      </c>
      <c r="V36" s="119" t="str">
        <f>IF('Window entry'!E30="", "", 'Window entry'!E30)</f>
        <v/>
      </c>
      <c r="W36" s="29" t="str">
        <f>IF(N36="", "", IF(OR('Window entry'!J30="Yes",'Window entry'!I30="Yes"),$AG$56, IF(OR(Q36="", V36=""), "need more data...", IF(OR(Q36=$AG$43, Q36=$AG$44, Q36=$AG$45), $AG$56, IF(OR(Q36=$AG$40,Q36=$AG$41), IF(R36="Yes", IF(V36&lt;=MinPD_U, IF(V36&lt;=HPPD_U, $AG$53, $AG$49), $AG$56), IF(S36="Yes", IF(V36&lt;=MinBPA_U, IF(V36&lt;=HPBPA_U, $AG$52, $AG$48),$AG$56),IF(V36&lt;=Min_U, IF(V36&lt;=HP_U, $AG$52, $AG$48),$AG$56))),IF(Q36=$AG$42, IF(R36="Yes",IF(V36&lt;=MinPD_U, IF(V36&lt;=HPPD_U, $AG$55, $AG$51), $AG$56), IF(S36="Yes", IF(V36&lt;=MinBPA_U, IF(V36&lt;=HPBPA_U, $AG$54, $AG$50),$AG$56),IF(V36&lt;=Min_U, IF(V36&lt;=HP_U, $AG$54, $AG$50),$AG$56)))))))))</f>
        <v/>
      </c>
      <c r="X36" s="12"/>
      <c r="Y36" s="13"/>
      <c r="Z36" s="177" t="str">
        <f>IF('Window entry'!K30="", "", 'Window entry'!K30)</f>
        <v/>
      </c>
      <c r="AA36" s="16" t="str">
        <f t="shared" si="1"/>
        <v/>
      </c>
      <c r="AG36" s="183" t="s">
        <v>2</v>
      </c>
      <c r="AH36" s="183"/>
      <c r="AI36" s="183"/>
      <c r="AJ36" s="183"/>
      <c r="AK36" s="183" t="str">
        <f t="shared" si="2"/>
        <v/>
      </c>
      <c r="AL36" s="227">
        <f t="shared" si="3"/>
        <v>0</v>
      </c>
      <c r="AM36" s="227">
        <f t="shared" si="3"/>
        <v>0</v>
      </c>
      <c r="AN36" s="227">
        <f t="shared" si="3"/>
        <v>0</v>
      </c>
      <c r="AO36" s="227">
        <f t="shared" si="3"/>
        <v>0</v>
      </c>
      <c r="AP36" s="227">
        <f t="shared" si="3"/>
        <v>0</v>
      </c>
      <c r="AQ36" s="227">
        <f t="shared" si="3"/>
        <v>0</v>
      </c>
      <c r="AR36" s="227">
        <f t="shared" si="3"/>
        <v>0</v>
      </c>
      <c r="AS36" s="227">
        <f t="shared" si="3"/>
        <v>0</v>
      </c>
      <c r="AT36" s="227">
        <f t="shared" si="4"/>
        <v>0</v>
      </c>
      <c r="AU36" s="184">
        <f t="shared" si="5"/>
        <v>0</v>
      </c>
      <c r="AV36" s="184">
        <f t="shared" si="5"/>
        <v>0</v>
      </c>
      <c r="AW36" s="184">
        <f t="shared" si="5"/>
        <v>0</v>
      </c>
      <c r="AX36" s="184">
        <f t="shared" si="5"/>
        <v>0</v>
      </c>
      <c r="AY36" s="184">
        <f t="shared" si="5"/>
        <v>0</v>
      </c>
      <c r="AZ36" s="184">
        <f t="shared" si="5"/>
        <v>0</v>
      </c>
      <c r="BA36" s="184">
        <f t="shared" si="5"/>
        <v>0</v>
      </c>
      <c r="BB36" s="184">
        <f t="shared" si="5"/>
        <v>0</v>
      </c>
      <c r="BC36" s="184">
        <f t="shared" si="6"/>
        <v>0</v>
      </c>
      <c r="BD36" s="184">
        <f t="shared" si="7"/>
        <v>0</v>
      </c>
      <c r="BE36" s="184">
        <f t="shared" si="7"/>
        <v>0</v>
      </c>
      <c r="BF36" s="184">
        <f t="shared" si="7"/>
        <v>0</v>
      </c>
      <c r="BG36" s="184">
        <f t="shared" si="7"/>
        <v>0</v>
      </c>
      <c r="BH36" s="184">
        <f t="shared" si="7"/>
        <v>0</v>
      </c>
      <c r="BI36" s="184">
        <f t="shared" si="7"/>
        <v>0</v>
      </c>
      <c r="BJ36" s="184">
        <f t="shared" si="7"/>
        <v>0</v>
      </c>
      <c r="BK36" s="184">
        <f t="shared" si="7"/>
        <v>0</v>
      </c>
      <c r="BL36" s="184">
        <f t="shared" si="7"/>
        <v>0</v>
      </c>
      <c r="BM36" s="185">
        <f t="shared" si="8"/>
        <v>0</v>
      </c>
      <c r="BN36" s="185">
        <f t="shared" si="8"/>
        <v>0</v>
      </c>
      <c r="BO36" s="185">
        <f t="shared" si="8"/>
        <v>0</v>
      </c>
      <c r="BP36" s="185">
        <f t="shared" si="8"/>
        <v>0</v>
      </c>
      <c r="BQ36" s="185">
        <f t="shared" si="8"/>
        <v>0</v>
      </c>
      <c r="BR36" s="185">
        <f t="shared" si="8"/>
        <v>0</v>
      </c>
      <c r="BS36" s="185">
        <f t="shared" si="8"/>
        <v>0</v>
      </c>
      <c r="BT36" s="185">
        <f t="shared" si="8"/>
        <v>0</v>
      </c>
      <c r="BU36" s="185">
        <f t="shared" si="8"/>
        <v>0</v>
      </c>
      <c r="BV36" s="187"/>
      <c r="GF36" s="56"/>
      <c r="GG36" s="56"/>
      <c r="HX36" s="57"/>
      <c r="HY36" s="57"/>
    </row>
    <row r="37" spans="1:233" ht="12.75" customHeight="1" x14ac:dyDescent="0.2">
      <c r="A37" s="53">
        <f t="shared" si="9"/>
        <v>1</v>
      </c>
      <c r="B37" s="1" t="s">
        <v>2</v>
      </c>
      <c r="C37" s="118">
        <v>8</v>
      </c>
      <c r="D37" s="130"/>
      <c r="E37" s="131"/>
      <c r="F37" s="23"/>
      <c r="G37" s="131"/>
      <c r="H37" s="128">
        <f t="shared" si="10"/>
        <v>0</v>
      </c>
      <c r="I37" s="5">
        <f t="shared" si="11"/>
        <v>0</v>
      </c>
      <c r="J37" s="125">
        <f t="shared" si="0"/>
        <v>0</v>
      </c>
      <c r="L37" s="19">
        <v>8</v>
      </c>
      <c r="M37" s="4"/>
      <c r="N37" s="147" t="str">
        <f>IF(M37="", IF('Window entry'!O31*'Window entry'!P31, 'Window entry'!O31*'Window entry'!P31,""), IF('Window entry'!O31*'Window entry'!P31*M37, 'Window entry'!O31*'Window entry'!P31*M37,""))</f>
        <v/>
      </c>
      <c r="O37" s="150">
        <f>'Window entry'!O31</f>
        <v>0</v>
      </c>
      <c r="P37" s="151">
        <f>'Window entry'!P31</f>
        <v>0</v>
      </c>
      <c r="Q37" s="138" t="str">
        <f>IF('Window entry'!F31="", "", 'Window entry'!F31)</f>
        <v/>
      </c>
      <c r="R37" s="119" t="str">
        <f>IF('Window entry'!G31="", "", 'Window entry'!G31)</f>
        <v/>
      </c>
      <c r="S37" s="119" t="str">
        <f>IF('Window entry'!H31="", "", 'Window entry'!H31)</f>
        <v/>
      </c>
      <c r="T37" s="119" t="str">
        <f>IF('Window entry'!I31="", "", 'Window entry'!I31)</f>
        <v/>
      </c>
      <c r="U37" s="119" t="str">
        <f>IF('Window entry'!J31="", "", 'Window entry'!J31)</f>
        <v/>
      </c>
      <c r="V37" s="119" t="str">
        <f>IF('Window entry'!E31="", "", 'Window entry'!E31)</f>
        <v/>
      </c>
      <c r="W37" s="29" t="str">
        <f>IF(N37="", "", IF(OR('Window entry'!J31="Yes",'Window entry'!I31="Yes"),$AG$56, IF(OR(Q37="", V37=""), "need more data...", IF(OR(Q37=$AG$43, Q37=$AG$44, Q37=$AG$45), $AG$56, IF(OR(Q37=$AG$40,Q37=$AG$41), IF(R37="Yes", IF(V37&lt;=MinPD_U, IF(V37&lt;=HPPD_U, $AG$53, $AG$49), $AG$56), IF(S37="Yes", IF(V37&lt;=MinBPA_U, IF(V37&lt;=HPBPA_U, $AG$52, $AG$48),$AG$56),IF(V37&lt;=Min_U, IF(V37&lt;=HP_U, $AG$52, $AG$48),$AG$56))),IF(Q37=$AG$42, IF(R37="Yes",IF(V37&lt;=MinPD_U, IF(V37&lt;=HPPD_U, $AG$55, $AG$51), $AG$56), IF(S37="Yes", IF(V37&lt;=MinBPA_U, IF(V37&lt;=HPBPA_U, $AG$54, $AG$50),$AG$56),IF(V37&lt;=Min_U, IF(V37&lt;=HP_U, $AG$54, $AG$50),$AG$56)))))))))</f>
        <v/>
      </c>
      <c r="X37" s="12"/>
      <c r="Y37" s="13"/>
      <c r="Z37" s="177" t="str">
        <f>IF('Window entry'!K31="", "", 'Window entry'!K31)</f>
        <v/>
      </c>
      <c r="AA37" s="16" t="str">
        <f t="shared" si="1"/>
        <v/>
      </c>
      <c r="AG37" s="183" t="s">
        <v>3</v>
      </c>
      <c r="AH37" s="183"/>
      <c r="AI37" s="183"/>
      <c r="AJ37" s="183"/>
      <c r="AK37" s="183" t="str">
        <f t="shared" si="2"/>
        <v/>
      </c>
      <c r="AL37" s="227">
        <f t="shared" si="3"/>
        <v>0</v>
      </c>
      <c r="AM37" s="227">
        <f t="shared" si="3"/>
        <v>0</v>
      </c>
      <c r="AN37" s="227">
        <f t="shared" si="3"/>
        <v>0</v>
      </c>
      <c r="AO37" s="227">
        <f t="shared" si="3"/>
        <v>0</v>
      </c>
      <c r="AP37" s="227">
        <f t="shared" si="3"/>
        <v>0</v>
      </c>
      <c r="AQ37" s="227">
        <f t="shared" si="3"/>
        <v>0</v>
      </c>
      <c r="AR37" s="227">
        <f t="shared" si="3"/>
        <v>0</v>
      </c>
      <c r="AS37" s="227">
        <f t="shared" si="3"/>
        <v>0</v>
      </c>
      <c r="AT37" s="227">
        <f t="shared" si="4"/>
        <v>0</v>
      </c>
      <c r="AU37" s="184">
        <f t="shared" si="5"/>
        <v>0</v>
      </c>
      <c r="AV37" s="184">
        <f t="shared" si="5"/>
        <v>0</v>
      </c>
      <c r="AW37" s="184">
        <f t="shared" si="5"/>
        <v>0</v>
      </c>
      <c r="AX37" s="184">
        <f t="shared" si="5"/>
        <v>0</v>
      </c>
      <c r="AY37" s="184">
        <f t="shared" si="5"/>
        <v>0</v>
      </c>
      <c r="AZ37" s="184">
        <f t="shared" si="5"/>
        <v>0</v>
      </c>
      <c r="BA37" s="184">
        <f t="shared" si="5"/>
        <v>0</v>
      </c>
      <c r="BB37" s="184">
        <f t="shared" si="5"/>
        <v>0</v>
      </c>
      <c r="BC37" s="184">
        <f t="shared" si="6"/>
        <v>0</v>
      </c>
      <c r="BD37" s="184">
        <f t="shared" si="7"/>
        <v>0</v>
      </c>
      <c r="BE37" s="184">
        <f t="shared" si="7"/>
        <v>0</v>
      </c>
      <c r="BF37" s="184">
        <f t="shared" si="7"/>
        <v>0</v>
      </c>
      <c r="BG37" s="184">
        <f t="shared" si="7"/>
        <v>0</v>
      </c>
      <c r="BH37" s="184">
        <f t="shared" si="7"/>
        <v>0</v>
      </c>
      <c r="BI37" s="184">
        <f t="shared" si="7"/>
        <v>0</v>
      </c>
      <c r="BJ37" s="184">
        <f t="shared" si="7"/>
        <v>0</v>
      </c>
      <c r="BK37" s="184">
        <f t="shared" si="7"/>
        <v>0</v>
      </c>
      <c r="BL37" s="184">
        <f t="shared" si="7"/>
        <v>0</v>
      </c>
      <c r="BM37" s="185">
        <f t="shared" si="8"/>
        <v>0</v>
      </c>
      <c r="BN37" s="185">
        <f t="shared" si="8"/>
        <v>0</v>
      </c>
      <c r="BO37" s="185">
        <f t="shared" si="8"/>
        <v>0</v>
      </c>
      <c r="BP37" s="185">
        <f t="shared" si="8"/>
        <v>0</v>
      </c>
      <c r="BQ37" s="185">
        <f t="shared" si="8"/>
        <v>0</v>
      </c>
      <c r="BR37" s="185">
        <f t="shared" si="8"/>
        <v>0</v>
      </c>
      <c r="BS37" s="185">
        <f t="shared" si="8"/>
        <v>0</v>
      </c>
      <c r="BT37" s="185">
        <f t="shared" si="8"/>
        <v>0</v>
      </c>
      <c r="BU37" s="185">
        <f t="shared" si="8"/>
        <v>0</v>
      </c>
      <c r="BV37" s="187"/>
      <c r="GF37" s="56"/>
      <c r="GG37" s="56"/>
      <c r="HX37" s="57"/>
      <c r="HY37" s="57"/>
    </row>
    <row r="38" spans="1:233" x14ac:dyDescent="0.2">
      <c r="A38" s="53">
        <f t="shared" si="9"/>
        <v>1</v>
      </c>
      <c r="B38" s="1" t="s">
        <v>2</v>
      </c>
      <c r="C38" s="118">
        <v>9</v>
      </c>
      <c r="D38" s="130"/>
      <c r="E38" s="131"/>
      <c r="F38" s="23"/>
      <c r="G38" s="131"/>
      <c r="H38" s="128">
        <f t="shared" si="10"/>
        <v>0</v>
      </c>
      <c r="I38" s="5">
        <f t="shared" si="11"/>
        <v>0</v>
      </c>
      <c r="J38" s="125">
        <f t="shared" si="0"/>
        <v>0</v>
      </c>
      <c r="L38" s="19">
        <v>9</v>
      </c>
      <c r="M38" s="4"/>
      <c r="N38" s="147" t="str">
        <f>IF(M38="", IF('Window entry'!O32*'Window entry'!P32, 'Window entry'!O32*'Window entry'!P32,""), IF('Window entry'!O32*'Window entry'!P32*M38, 'Window entry'!O32*'Window entry'!P32*M38,""))</f>
        <v/>
      </c>
      <c r="O38" s="150">
        <f>'Window entry'!O32</f>
        <v>0</v>
      </c>
      <c r="P38" s="151">
        <f>'Window entry'!P32</f>
        <v>0</v>
      </c>
      <c r="Q38" s="138" t="str">
        <f>IF('Window entry'!F32="", "", 'Window entry'!F32)</f>
        <v/>
      </c>
      <c r="R38" s="119" t="str">
        <f>IF('Window entry'!G32="", "", 'Window entry'!G32)</f>
        <v/>
      </c>
      <c r="S38" s="119" t="str">
        <f>IF('Window entry'!H32="", "", 'Window entry'!H32)</f>
        <v/>
      </c>
      <c r="T38" s="119" t="str">
        <f>IF('Window entry'!I32="", "", 'Window entry'!I32)</f>
        <v/>
      </c>
      <c r="U38" s="119" t="str">
        <f>IF('Window entry'!J32="", "", 'Window entry'!J32)</f>
        <v/>
      </c>
      <c r="V38" s="119" t="str">
        <f>IF('Window entry'!E32="", "", 'Window entry'!E32)</f>
        <v/>
      </c>
      <c r="W38" s="29" t="str">
        <f>IF(N38="", "", IF(OR('Window entry'!J32="Yes",'Window entry'!I32="Yes"),$AG$56, IF(OR(Q38="", V38=""), "need more data...", IF(OR(Q38=$AG$43, Q38=$AG$44, Q38=$AG$45), $AG$56, IF(OR(Q38=$AG$40,Q38=$AG$41), IF(R38="Yes", IF(V38&lt;=MinPD_U, IF(V38&lt;=HPPD_U, $AG$53, $AG$49), $AG$56), IF(S38="Yes", IF(V38&lt;=MinBPA_U, IF(V38&lt;=HPBPA_U, $AG$52, $AG$48),$AG$56),IF(V38&lt;=Min_U, IF(V38&lt;=HP_U, $AG$52, $AG$48),$AG$56))),IF(Q38=$AG$42, IF(R38="Yes",IF(V38&lt;=MinPD_U, IF(V38&lt;=HPPD_U, $AG$55, $AG$51), $AG$56), IF(S38="Yes", IF(V38&lt;=MinBPA_U, IF(V38&lt;=HPBPA_U, $AG$54, $AG$50),$AG$56),IF(V38&lt;=Min_U, IF(V38&lt;=HP_U, $AG$54, $AG$50),$AG$56)))))))))</f>
        <v/>
      </c>
      <c r="X38" s="12"/>
      <c r="Y38" s="13"/>
      <c r="Z38" s="177" t="str">
        <f>IF('Window entry'!K32="", "", 'Window entry'!K32)</f>
        <v/>
      </c>
      <c r="AA38" s="16" t="str">
        <f t="shared" si="1"/>
        <v/>
      </c>
      <c r="AG38" s="183"/>
      <c r="AH38" s="183"/>
      <c r="AI38" s="183"/>
      <c r="AJ38" s="183"/>
      <c r="AK38" s="183" t="str">
        <f t="shared" si="2"/>
        <v/>
      </c>
      <c r="AL38" s="227">
        <f t="shared" si="3"/>
        <v>0</v>
      </c>
      <c r="AM38" s="227">
        <f t="shared" si="3"/>
        <v>0</v>
      </c>
      <c r="AN38" s="227">
        <f t="shared" si="3"/>
        <v>0</v>
      </c>
      <c r="AO38" s="227">
        <f t="shared" si="3"/>
        <v>0</v>
      </c>
      <c r="AP38" s="227">
        <f t="shared" si="3"/>
        <v>0</v>
      </c>
      <c r="AQ38" s="227">
        <f t="shared" si="3"/>
        <v>0</v>
      </c>
      <c r="AR38" s="227">
        <f t="shared" si="3"/>
        <v>0</v>
      </c>
      <c r="AS38" s="227">
        <f t="shared" si="3"/>
        <v>0</v>
      </c>
      <c r="AT38" s="227">
        <f t="shared" si="4"/>
        <v>0</v>
      </c>
      <c r="AU38" s="184">
        <f t="shared" si="5"/>
        <v>0</v>
      </c>
      <c r="AV38" s="184">
        <f t="shared" si="5"/>
        <v>0</v>
      </c>
      <c r="AW38" s="184">
        <f t="shared" si="5"/>
        <v>0</v>
      </c>
      <c r="AX38" s="184">
        <f t="shared" si="5"/>
        <v>0</v>
      </c>
      <c r="AY38" s="184">
        <f t="shared" si="5"/>
        <v>0</v>
      </c>
      <c r="AZ38" s="184">
        <f t="shared" si="5"/>
        <v>0</v>
      </c>
      <c r="BA38" s="184">
        <f t="shared" si="5"/>
        <v>0</v>
      </c>
      <c r="BB38" s="184">
        <f t="shared" si="5"/>
        <v>0</v>
      </c>
      <c r="BC38" s="184">
        <f t="shared" si="6"/>
        <v>0</v>
      </c>
      <c r="BD38" s="184">
        <f t="shared" si="7"/>
        <v>0</v>
      </c>
      <c r="BE38" s="184">
        <f t="shared" si="7"/>
        <v>0</v>
      </c>
      <c r="BF38" s="184">
        <f t="shared" si="7"/>
        <v>0</v>
      </c>
      <c r="BG38" s="184">
        <f t="shared" si="7"/>
        <v>0</v>
      </c>
      <c r="BH38" s="184">
        <f t="shared" si="7"/>
        <v>0</v>
      </c>
      <c r="BI38" s="184">
        <f t="shared" si="7"/>
        <v>0</v>
      </c>
      <c r="BJ38" s="184">
        <f t="shared" si="7"/>
        <v>0</v>
      </c>
      <c r="BK38" s="184">
        <f t="shared" si="7"/>
        <v>0</v>
      </c>
      <c r="BL38" s="184">
        <f t="shared" si="7"/>
        <v>0</v>
      </c>
      <c r="BM38" s="185">
        <f t="shared" si="8"/>
        <v>0</v>
      </c>
      <c r="BN38" s="185">
        <f t="shared" si="8"/>
        <v>0</v>
      </c>
      <c r="BO38" s="185">
        <f t="shared" si="8"/>
        <v>0</v>
      </c>
      <c r="BP38" s="185">
        <f t="shared" si="8"/>
        <v>0</v>
      </c>
      <c r="BQ38" s="185">
        <f t="shared" si="8"/>
        <v>0</v>
      </c>
      <c r="BR38" s="185">
        <f t="shared" si="8"/>
        <v>0</v>
      </c>
      <c r="BS38" s="185">
        <f t="shared" si="8"/>
        <v>0</v>
      </c>
      <c r="BT38" s="185">
        <f t="shared" si="8"/>
        <v>0</v>
      </c>
      <c r="BU38" s="185">
        <f t="shared" si="8"/>
        <v>0</v>
      </c>
      <c r="BV38" s="187"/>
      <c r="GF38" s="56"/>
      <c r="GG38" s="56"/>
      <c r="HX38" s="57"/>
      <c r="HY38" s="57"/>
    </row>
    <row r="39" spans="1:233" x14ac:dyDescent="0.2">
      <c r="A39" s="53">
        <f t="shared" si="9"/>
        <v>1</v>
      </c>
      <c r="B39" s="1" t="s">
        <v>2</v>
      </c>
      <c r="C39" s="118">
        <v>10</v>
      </c>
      <c r="D39" s="130"/>
      <c r="E39" s="131"/>
      <c r="F39" s="23"/>
      <c r="G39" s="131"/>
      <c r="H39" s="128">
        <f t="shared" si="10"/>
        <v>0</v>
      </c>
      <c r="I39" s="5">
        <f t="shared" si="11"/>
        <v>0</v>
      </c>
      <c r="J39" s="125">
        <f t="shared" si="0"/>
        <v>0</v>
      </c>
      <c r="L39" s="19">
        <v>10</v>
      </c>
      <c r="M39" s="4"/>
      <c r="N39" s="147" t="str">
        <f>IF(M39="", IF('Window entry'!O33*'Window entry'!P33, 'Window entry'!O33*'Window entry'!P33,""), IF('Window entry'!O33*'Window entry'!P33*M39, 'Window entry'!O33*'Window entry'!P33*M39,""))</f>
        <v/>
      </c>
      <c r="O39" s="150">
        <f>'Window entry'!O33</f>
        <v>0</v>
      </c>
      <c r="P39" s="151">
        <f>'Window entry'!P33</f>
        <v>0</v>
      </c>
      <c r="Q39" s="138" t="str">
        <f>IF('Window entry'!F33="", "", 'Window entry'!F33)</f>
        <v/>
      </c>
      <c r="R39" s="119" t="str">
        <f>IF('Window entry'!G33="", "", 'Window entry'!G33)</f>
        <v/>
      </c>
      <c r="S39" s="119" t="str">
        <f>IF('Window entry'!H33="", "", 'Window entry'!H33)</f>
        <v/>
      </c>
      <c r="T39" s="119" t="str">
        <f>IF('Window entry'!I33="", "", 'Window entry'!I33)</f>
        <v/>
      </c>
      <c r="U39" s="119" t="str">
        <f>IF('Window entry'!J33="", "", 'Window entry'!J33)</f>
        <v/>
      </c>
      <c r="V39" s="119" t="str">
        <f>IF('Window entry'!E33="", "", 'Window entry'!E33)</f>
        <v/>
      </c>
      <c r="W39" s="29" t="str">
        <f>IF(N39="", "", IF(OR('Window entry'!J33="Yes",'Window entry'!I33="Yes"),$AG$56, IF(OR(Q39="", V39=""), "need more data...", IF(OR(Q39=$AG$43, Q39=$AG$44, Q39=$AG$45), $AG$56, IF(OR(Q39=$AG$40,Q39=$AG$41), IF(R39="Yes", IF(V39&lt;=MinPD_U, IF(V39&lt;=HPPD_U, $AG$53, $AG$49), $AG$56), IF(S39="Yes", IF(V39&lt;=MinBPA_U, IF(V39&lt;=HPBPA_U, $AG$52, $AG$48),$AG$56),IF(V39&lt;=Min_U, IF(V39&lt;=HP_U, $AG$52, $AG$48),$AG$56))),IF(Q39=$AG$42, IF(R39="Yes",IF(V39&lt;=MinPD_U, IF(V39&lt;=HPPD_U, $AG$55, $AG$51), $AG$56), IF(S39="Yes", IF(V39&lt;=MinBPA_U, IF(V39&lt;=HPBPA_U, $AG$54, $AG$50),$AG$56),IF(V39&lt;=Min_U, IF(V39&lt;=HP_U, $AG$54, $AG$50),$AG$56)))))))))</f>
        <v/>
      </c>
      <c r="X39" s="12"/>
      <c r="Y39" s="14"/>
      <c r="Z39" s="177" t="str">
        <f>IF('Window entry'!K33="", "", 'Window entry'!K33)</f>
        <v/>
      </c>
      <c r="AA39" s="16" t="str">
        <f t="shared" si="1"/>
        <v/>
      </c>
      <c r="AG39" s="182" t="s">
        <v>10</v>
      </c>
      <c r="AK39" s="183" t="str">
        <f t="shared" si="2"/>
        <v/>
      </c>
      <c r="AL39" s="227">
        <f t="shared" si="3"/>
        <v>0</v>
      </c>
      <c r="AM39" s="227">
        <f t="shared" si="3"/>
        <v>0</v>
      </c>
      <c r="AN39" s="227">
        <f t="shared" si="3"/>
        <v>0</v>
      </c>
      <c r="AO39" s="227">
        <f t="shared" si="3"/>
        <v>0</v>
      </c>
      <c r="AP39" s="227">
        <f t="shared" si="3"/>
        <v>0</v>
      </c>
      <c r="AQ39" s="227">
        <f t="shared" si="3"/>
        <v>0</v>
      </c>
      <c r="AR39" s="227">
        <f t="shared" si="3"/>
        <v>0</v>
      </c>
      <c r="AS39" s="227">
        <f t="shared" si="3"/>
        <v>0</v>
      </c>
      <c r="AT39" s="227">
        <f t="shared" si="4"/>
        <v>0</v>
      </c>
      <c r="AU39" s="184">
        <f t="shared" si="5"/>
        <v>0</v>
      </c>
      <c r="AV39" s="184">
        <f t="shared" si="5"/>
        <v>0</v>
      </c>
      <c r="AW39" s="184">
        <f t="shared" si="5"/>
        <v>0</v>
      </c>
      <c r="AX39" s="184">
        <f t="shared" si="5"/>
        <v>0</v>
      </c>
      <c r="AY39" s="184">
        <f t="shared" si="5"/>
        <v>0</v>
      </c>
      <c r="AZ39" s="184">
        <f t="shared" si="5"/>
        <v>0</v>
      </c>
      <c r="BA39" s="184">
        <f t="shared" si="5"/>
        <v>0</v>
      </c>
      <c r="BB39" s="184">
        <f t="shared" si="5"/>
        <v>0</v>
      </c>
      <c r="BC39" s="184">
        <f t="shared" si="6"/>
        <v>0</v>
      </c>
      <c r="BD39" s="184">
        <f t="shared" si="7"/>
        <v>0</v>
      </c>
      <c r="BE39" s="184">
        <f t="shared" si="7"/>
        <v>0</v>
      </c>
      <c r="BF39" s="184">
        <f t="shared" si="7"/>
        <v>0</v>
      </c>
      <c r="BG39" s="184">
        <f t="shared" si="7"/>
        <v>0</v>
      </c>
      <c r="BH39" s="184">
        <f t="shared" si="7"/>
        <v>0</v>
      </c>
      <c r="BI39" s="184">
        <f t="shared" si="7"/>
        <v>0</v>
      </c>
      <c r="BJ39" s="184">
        <f t="shared" si="7"/>
        <v>0</v>
      </c>
      <c r="BK39" s="184">
        <f t="shared" si="7"/>
        <v>0</v>
      </c>
      <c r="BL39" s="184">
        <f t="shared" si="7"/>
        <v>0</v>
      </c>
      <c r="BM39" s="185">
        <f t="shared" si="8"/>
        <v>0</v>
      </c>
      <c r="BN39" s="185">
        <f t="shared" si="8"/>
        <v>0</v>
      </c>
      <c r="BO39" s="185">
        <f t="shared" si="8"/>
        <v>0</v>
      </c>
      <c r="BP39" s="185">
        <f t="shared" si="8"/>
        <v>0</v>
      </c>
      <c r="BQ39" s="185">
        <f t="shared" si="8"/>
        <v>0</v>
      </c>
      <c r="BR39" s="185">
        <f t="shared" si="8"/>
        <v>0</v>
      </c>
      <c r="BS39" s="185">
        <f t="shared" si="8"/>
        <v>0</v>
      </c>
      <c r="BT39" s="185">
        <f t="shared" si="8"/>
        <v>0</v>
      </c>
      <c r="BU39" s="185">
        <f t="shared" si="8"/>
        <v>0</v>
      </c>
      <c r="GF39" s="56"/>
      <c r="GG39" s="56"/>
      <c r="HX39" s="57"/>
      <c r="HY39" s="57"/>
    </row>
    <row r="40" spans="1:233" x14ac:dyDescent="0.2">
      <c r="A40" s="53">
        <f t="shared" si="9"/>
        <v>1</v>
      </c>
      <c r="B40" s="1" t="s">
        <v>2</v>
      </c>
      <c r="C40" s="118">
        <v>11</v>
      </c>
      <c r="D40" s="130"/>
      <c r="E40" s="131"/>
      <c r="F40" s="23"/>
      <c r="G40" s="131"/>
      <c r="H40" s="128">
        <f t="shared" si="10"/>
        <v>0</v>
      </c>
      <c r="I40" s="5">
        <f t="shared" si="11"/>
        <v>0</v>
      </c>
      <c r="J40" s="125">
        <f t="shared" si="0"/>
        <v>0</v>
      </c>
      <c r="L40" s="19">
        <v>11</v>
      </c>
      <c r="M40" s="4"/>
      <c r="N40" s="147" t="str">
        <f>IF(M40="", IF('Window entry'!O34*'Window entry'!P34, 'Window entry'!O34*'Window entry'!P34,""), IF('Window entry'!O34*'Window entry'!P34*M40, 'Window entry'!O34*'Window entry'!P34*M40,""))</f>
        <v/>
      </c>
      <c r="O40" s="150">
        <f>'Window entry'!O34</f>
        <v>0</v>
      </c>
      <c r="P40" s="151">
        <f>'Window entry'!P34</f>
        <v>0</v>
      </c>
      <c r="Q40" s="138" t="str">
        <f>IF('Window entry'!F34="", "", 'Window entry'!F34)</f>
        <v/>
      </c>
      <c r="R40" s="119" t="str">
        <f>IF('Window entry'!G34="", "", 'Window entry'!G34)</f>
        <v/>
      </c>
      <c r="S40" s="119" t="str">
        <f>IF('Window entry'!H34="", "", 'Window entry'!H34)</f>
        <v/>
      </c>
      <c r="T40" s="119" t="str">
        <f>IF('Window entry'!I34="", "", 'Window entry'!I34)</f>
        <v/>
      </c>
      <c r="U40" s="119" t="str">
        <f>IF('Window entry'!J34="", "", 'Window entry'!J34)</f>
        <v/>
      </c>
      <c r="V40" s="119" t="str">
        <f>IF('Window entry'!E34="", "", 'Window entry'!E34)</f>
        <v/>
      </c>
      <c r="W40" s="29" t="str">
        <f>IF(N40="", "", IF(OR('Window entry'!J34="Yes",'Window entry'!I34="Yes"),$AG$56, IF(OR(Q40="", V40=""), "need more data...", IF(OR(Q40=$AG$43, Q40=$AG$44, Q40=$AG$45), $AG$56, IF(OR(Q40=$AG$40,Q40=$AG$41), IF(R40="Yes", IF(V40&lt;=MinPD_U, IF(V40&lt;=HPPD_U, $AG$53, $AG$49), $AG$56), IF(S40="Yes", IF(V40&lt;=MinBPA_U, IF(V40&lt;=HPBPA_U, $AG$52, $AG$48),$AG$56),IF(V40&lt;=Min_U, IF(V40&lt;=HP_U, $AG$52, $AG$48),$AG$56))),IF(Q40=$AG$42, IF(R40="Yes",IF(V40&lt;=MinPD_U, IF(V40&lt;=HPPD_U, $AG$55, $AG$51), $AG$56), IF(S40="Yes", IF(V40&lt;=MinBPA_U, IF(V40&lt;=HPBPA_U, $AG$54, $AG$50),$AG$56),IF(V40&lt;=Min_U, IF(V40&lt;=HP_U, $AG$54, $AG$50),$AG$56)))))))))</f>
        <v/>
      </c>
      <c r="X40" s="12"/>
      <c r="Y40" s="14"/>
      <c r="Z40" s="177" t="str">
        <f>IF('Window entry'!K34="", "", 'Window entry'!K34)</f>
        <v/>
      </c>
      <c r="AA40" s="16" t="str">
        <f t="shared" si="1"/>
        <v/>
      </c>
      <c r="AG40" s="183" t="s">
        <v>11</v>
      </c>
      <c r="AK40" s="183" t="str">
        <f t="shared" si="2"/>
        <v/>
      </c>
      <c r="AL40" s="227">
        <f t="shared" ref="AL40:AS49" si="12">IF($AK40=AL$29, $N40, 0)</f>
        <v>0</v>
      </c>
      <c r="AM40" s="227">
        <f t="shared" si="12"/>
        <v>0</v>
      </c>
      <c r="AN40" s="227">
        <f t="shared" si="12"/>
        <v>0</v>
      </c>
      <c r="AO40" s="227">
        <f t="shared" si="12"/>
        <v>0</v>
      </c>
      <c r="AP40" s="227">
        <f t="shared" si="12"/>
        <v>0</v>
      </c>
      <c r="AQ40" s="227">
        <f t="shared" si="12"/>
        <v>0</v>
      </c>
      <c r="AR40" s="227">
        <f t="shared" si="12"/>
        <v>0</v>
      </c>
      <c r="AS40" s="227">
        <f t="shared" si="12"/>
        <v>0</v>
      </c>
      <c r="AT40" s="227">
        <f t="shared" si="4"/>
        <v>0</v>
      </c>
      <c r="AU40" s="184">
        <f t="shared" ref="AU40:BB49" si="13">IF($AK40=AU$29, $V40, 0)</f>
        <v>0</v>
      </c>
      <c r="AV40" s="184">
        <f t="shared" si="13"/>
        <v>0</v>
      </c>
      <c r="AW40" s="184">
        <f t="shared" si="13"/>
        <v>0</v>
      </c>
      <c r="AX40" s="184">
        <f t="shared" si="13"/>
        <v>0</v>
      </c>
      <c r="AY40" s="184">
        <f t="shared" si="13"/>
        <v>0</v>
      </c>
      <c r="AZ40" s="184">
        <f t="shared" si="13"/>
        <v>0</v>
      </c>
      <c r="BA40" s="184">
        <f t="shared" si="13"/>
        <v>0</v>
      </c>
      <c r="BB40" s="184">
        <f t="shared" si="13"/>
        <v>0</v>
      </c>
      <c r="BC40" s="184">
        <f t="shared" si="6"/>
        <v>0</v>
      </c>
      <c r="BD40" s="184">
        <f t="shared" ref="BD40:BL49" si="14">IF($AK40=BD$29, IF($M40="", 1, $M40), 0)</f>
        <v>0</v>
      </c>
      <c r="BE40" s="184">
        <f t="shared" si="14"/>
        <v>0</v>
      </c>
      <c r="BF40" s="184">
        <f t="shared" si="14"/>
        <v>0</v>
      </c>
      <c r="BG40" s="184">
        <f t="shared" si="14"/>
        <v>0</v>
      </c>
      <c r="BH40" s="184">
        <f t="shared" si="14"/>
        <v>0</v>
      </c>
      <c r="BI40" s="184">
        <f t="shared" si="14"/>
        <v>0</v>
      </c>
      <c r="BJ40" s="184">
        <f t="shared" si="14"/>
        <v>0</v>
      </c>
      <c r="BK40" s="184">
        <f t="shared" si="14"/>
        <v>0</v>
      </c>
      <c r="BL40" s="184">
        <f t="shared" si="14"/>
        <v>0</v>
      </c>
      <c r="BM40" s="185">
        <f t="shared" ref="BM40:BU48" si="15">IF($AK40=BM$29, $AA40, 0)</f>
        <v>0</v>
      </c>
      <c r="BN40" s="185">
        <f t="shared" si="15"/>
        <v>0</v>
      </c>
      <c r="BO40" s="185">
        <f t="shared" si="15"/>
        <v>0</v>
      </c>
      <c r="BP40" s="185">
        <f t="shared" si="15"/>
        <v>0</v>
      </c>
      <c r="BQ40" s="185">
        <f t="shared" si="15"/>
        <v>0</v>
      </c>
      <c r="BR40" s="185">
        <f t="shared" si="15"/>
        <v>0</v>
      </c>
      <c r="BS40" s="185">
        <f t="shared" si="15"/>
        <v>0</v>
      </c>
      <c r="BT40" s="185">
        <f t="shared" si="15"/>
        <v>0</v>
      </c>
      <c r="BU40" s="185">
        <f t="shared" si="15"/>
        <v>0</v>
      </c>
      <c r="GF40" s="56"/>
      <c r="GG40" s="56"/>
      <c r="HX40" s="57"/>
      <c r="HY40" s="57"/>
    </row>
    <row r="41" spans="1:233" ht="12.75" customHeight="1" x14ac:dyDescent="0.2">
      <c r="A41" s="53">
        <f t="shared" si="9"/>
        <v>1</v>
      </c>
      <c r="B41" s="1" t="s">
        <v>2</v>
      </c>
      <c r="C41" s="118">
        <v>12</v>
      </c>
      <c r="D41" s="130"/>
      <c r="E41" s="131"/>
      <c r="F41" s="23"/>
      <c r="G41" s="131"/>
      <c r="H41" s="128">
        <f t="shared" si="10"/>
        <v>0</v>
      </c>
      <c r="I41" s="5">
        <f t="shared" si="11"/>
        <v>0</v>
      </c>
      <c r="J41" s="125">
        <f t="shared" si="0"/>
        <v>0</v>
      </c>
      <c r="L41" s="19">
        <v>12</v>
      </c>
      <c r="M41" s="4"/>
      <c r="N41" s="147" t="str">
        <f>IF(M41="", IF('Window entry'!O35*'Window entry'!P35, 'Window entry'!O35*'Window entry'!P35,""), IF('Window entry'!O35*'Window entry'!P35*M41, 'Window entry'!O35*'Window entry'!P35*M41,""))</f>
        <v/>
      </c>
      <c r="O41" s="150">
        <f>'Window entry'!O35</f>
        <v>0</v>
      </c>
      <c r="P41" s="151">
        <f>'Window entry'!P35</f>
        <v>0</v>
      </c>
      <c r="Q41" s="138" t="str">
        <f>IF('Window entry'!F35="", "", 'Window entry'!F35)</f>
        <v/>
      </c>
      <c r="R41" s="119" t="str">
        <f>IF('Window entry'!G35="", "", 'Window entry'!G35)</f>
        <v/>
      </c>
      <c r="S41" s="119" t="str">
        <f>IF('Window entry'!H35="", "", 'Window entry'!H35)</f>
        <v/>
      </c>
      <c r="T41" s="119" t="str">
        <f>IF('Window entry'!I35="", "", 'Window entry'!I35)</f>
        <v/>
      </c>
      <c r="U41" s="119" t="str">
        <f>IF('Window entry'!J35="", "", 'Window entry'!J35)</f>
        <v/>
      </c>
      <c r="V41" s="119" t="str">
        <f>IF('Window entry'!E35="", "", 'Window entry'!E35)</f>
        <v/>
      </c>
      <c r="W41" s="29" t="str">
        <f>IF(N41="", "", IF(OR('Window entry'!J35="Yes",'Window entry'!I35="Yes"),$AG$56, IF(OR(Q41="", V41=""), "need more data...", IF(OR(Q41=$AG$43, Q41=$AG$44, Q41=$AG$45), $AG$56, IF(OR(Q41=$AG$40,Q41=$AG$41), IF(R41="Yes", IF(V41&lt;=MinPD_U, IF(V41&lt;=HPPD_U, $AG$53, $AG$49), $AG$56), IF(S41="Yes", IF(V41&lt;=MinBPA_U, IF(V41&lt;=HPBPA_U, $AG$52, $AG$48),$AG$56),IF(V41&lt;=Min_U, IF(V41&lt;=HP_U, $AG$52, $AG$48),$AG$56))),IF(Q41=$AG$42, IF(R41="Yes",IF(V41&lt;=MinPD_U, IF(V41&lt;=HPPD_U, $AG$55, $AG$51), $AG$56), IF(S41="Yes", IF(V41&lt;=MinBPA_U, IF(V41&lt;=HPBPA_U, $AG$54, $AG$50),$AG$56),IF(V41&lt;=Min_U, IF(V41&lt;=HP_U, $AG$54, $AG$50),$AG$56)))))))))</f>
        <v/>
      </c>
      <c r="X41" s="12"/>
      <c r="Y41" s="14"/>
      <c r="Z41" s="177" t="str">
        <f>IF('Window entry'!K35="", "", 'Window entry'!K35)</f>
        <v/>
      </c>
      <c r="AA41" s="16" t="str">
        <f t="shared" si="1"/>
        <v/>
      </c>
      <c r="AG41" s="183" t="s">
        <v>12</v>
      </c>
      <c r="AH41" s="182"/>
      <c r="AI41" s="182"/>
      <c r="AJ41" s="182"/>
      <c r="AK41" s="183" t="str">
        <f t="shared" si="2"/>
        <v/>
      </c>
      <c r="AL41" s="227">
        <f t="shared" si="12"/>
        <v>0</v>
      </c>
      <c r="AM41" s="227">
        <f t="shared" si="12"/>
        <v>0</v>
      </c>
      <c r="AN41" s="227">
        <f t="shared" si="12"/>
        <v>0</v>
      </c>
      <c r="AO41" s="227">
        <f t="shared" si="12"/>
        <v>0</v>
      </c>
      <c r="AP41" s="227">
        <f t="shared" si="12"/>
        <v>0</v>
      </c>
      <c r="AQ41" s="227">
        <f t="shared" si="12"/>
        <v>0</v>
      </c>
      <c r="AR41" s="227">
        <f t="shared" si="12"/>
        <v>0</v>
      </c>
      <c r="AS41" s="227">
        <f t="shared" si="12"/>
        <v>0</v>
      </c>
      <c r="AT41" s="227">
        <f t="shared" si="4"/>
        <v>0</v>
      </c>
      <c r="AU41" s="184">
        <f t="shared" si="13"/>
        <v>0</v>
      </c>
      <c r="AV41" s="184">
        <f t="shared" si="13"/>
        <v>0</v>
      </c>
      <c r="AW41" s="184">
        <f t="shared" si="13"/>
        <v>0</v>
      </c>
      <c r="AX41" s="184">
        <f t="shared" si="13"/>
        <v>0</v>
      </c>
      <c r="AY41" s="184">
        <f t="shared" si="13"/>
        <v>0</v>
      </c>
      <c r="AZ41" s="184">
        <f t="shared" si="13"/>
        <v>0</v>
      </c>
      <c r="BA41" s="184">
        <f t="shared" si="13"/>
        <v>0</v>
      </c>
      <c r="BB41" s="184">
        <f t="shared" si="13"/>
        <v>0</v>
      </c>
      <c r="BC41" s="184">
        <f t="shared" si="6"/>
        <v>0</v>
      </c>
      <c r="BD41" s="184">
        <f t="shared" si="14"/>
        <v>0</v>
      </c>
      <c r="BE41" s="184">
        <f t="shared" si="14"/>
        <v>0</v>
      </c>
      <c r="BF41" s="184">
        <f t="shared" si="14"/>
        <v>0</v>
      </c>
      <c r="BG41" s="184">
        <f t="shared" si="14"/>
        <v>0</v>
      </c>
      <c r="BH41" s="184">
        <f t="shared" si="14"/>
        <v>0</v>
      </c>
      <c r="BI41" s="184">
        <f t="shared" si="14"/>
        <v>0</v>
      </c>
      <c r="BJ41" s="184">
        <f t="shared" si="14"/>
        <v>0</v>
      </c>
      <c r="BK41" s="184">
        <f t="shared" si="14"/>
        <v>0</v>
      </c>
      <c r="BL41" s="184">
        <f t="shared" si="14"/>
        <v>0</v>
      </c>
      <c r="BM41" s="185">
        <f t="shared" si="15"/>
        <v>0</v>
      </c>
      <c r="BN41" s="185">
        <f t="shared" si="15"/>
        <v>0</v>
      </c>
      <c r="BO41" s="185">
        <f t="shared" si="15"/>
        <v>0</v>
      </c>
      <c r="BP41" s="185">
        <f t="shared" si="15"/>
        <v>0</v>
      </c>
      <c r="BQ41" s="185">
        <f t="shared" si="15"/>
        <v>0</v>
      </c>
      <c r="BR41" s="185">
        <f t="shared" si="15"/>
        <v>0</v>
      </c>
      <c r="BS41" s="185">
        <f t="shared" si="15"/>
        <v>0</v>
      </c>
      <c r="BT41" s="185">
        <f t="shared" si="15"/>
        <v>0</v>
      </c>
      <c r="BU41" s="185">
        <f t="shared" si="15"/>
        <v>0</v>
      </c>
      <c r="BV41" s="193"/>
      <c r="GF41" s="56"/>
      <c r="GG41" s="56"/>
      <c r="HX41" s="57"/>
      <c r="HY41" s="57"/>
    </row>
    <row r="42" spans="1:233" x14ac:dyDescent="0.2">
      <c r="A42" s="53">
        <f t="shared" si="9"/>
        <v>1</v>
      </c>
      <c r="B42" s="1" t="s">
        <v>2</v>
      </c>
      <c r="C42" s="118">
        <v>13</v>
      </c>
      <c r="D42" s="130"/>
      <c r="E42" s="131"/>
      <c r="F42" s="23"/>
      <c r="G42" s="131"/>
      <c r="H42" s="128">
        <f t="shared" si="10"/>
        <v>0</v>
      </c>
      <c r="I42" s="5">
        <f t="shared" si="11"/>
        <v>0</v>
      </c>
      <c r="J42" s="125">
        <f t="shared" si="0"/>
        <v>0</v>
      </c>
      <c r="L42" s="19">
        <v>13</v>
      </c>
      <c r="M42" s="4"/>
      <c r="N42" s="147" t="str">
        <f>IF(M42="", IF('Window entry'!O36*'Window entry'!P36, 'Window entry'!O36*'Window entry'!P36,""), IF('Window entry'!O36*'Window entry'!P36*M42, 'Window entry'!O36*'Window entry'!P36*M42,""))</f>
        <v/>
      </c>
      <c r="O42" s="150">
        <f>'Window entry'!O36</f>
        <v>0</v>
      </c>
      <c r="P42" s="151">
        <f>'Window entry'!P36</f>
        <v>0</v>
      </c>
      <c r="Q42" s="138" t="str">
        <f>IF('Window entry'!F36="", "", 'Window entry'!F36)</f>
        <v/>
      </c>
      <c r="R42" s="119" t="str">
        <f>IF('Window entry'!G36="", "", 'Window entry'!G36)</f>
        <v/>
      </c>
      <c r="S42" s="119" t="str">
        <f>IF('Window entry'!H36="", "", 'Window entry'!H36)</f>
        <v/>
      </c>
      <c r="T42" s="119" t="str">
        <f>IF('Window entry'!I36="", "", 'Window entry'!I36)</f>
        <v/>
      </c>
      <c r="U42" s="119" t="str">
        <f>IF('Window entry'!J36="", "", 'Window entry'!J36)</f>
        <v/>
      </c>
      <c r="V42" s="119" t="str">
        <f>IF('Window entry'!E36="", "", 'Window entry'!E36)</f>
        <v/>
      </c>
      <c r="W42" s="29" t="str">
        <f>IF(N42="", "", IF(OR('Window entry'!J36="Yes",'Window entry'!I36="Yes"),$AG$56, IF(OR(Q42="", V42=""), "need more data...", IF(OR(Q42=$AG$43, Q42=$AG$44, Q42=$AG$45), $AG$56, IF(OR(Q42=$AG$40,Q42=$AG$41), IF(R42="Yes", IF(V42&lt;=MinPD_U, IF(V42&lt;=HPPD_U, $AG$53, $AG$49), $AG$56), IF(S42="Yes", IF(V42&lt;=MinBPA_U, IF(V42&lt;=HPBPA_U, $AG$52, $AG$48),$AG$56),IF(V42&lt;=Min_U, IF(V42&lt;=HP_U, $AG$52, $AG$48),$AG$56))),IF(Q42=$AG$42, IF(R42="Yes",IF(V42&lt;=MinPD_U, IF(V42&lt;=HPPD_U, $AG$55, $AG$51), $AG$56), IF(S42="Yes", IF(V42&lt;=MinBPA_U, IF(V42&lt;=HPBPA_U, $AG$54, $AG$50),$AG$56),IF(V42&lt;=Min_U, IF(V42&lt;=HP_U, $AG$54, $AG$50),$AG$56)))))))))</f>
        <v/>
      </c>
      <c r="X42" s="12"/>
      <c r="Y42" s="14"/>
      <c r="Z42" s="177" t="str">
        <f>IF('Window entry'!K36="", "", 'Window entry'!K36)</f>
        <v/>
      </c>
      <c r="AA42" s="16" t="str">
        <f t="shared" si="1"/>
        <v/>
      </c>
      <c r="AG42" s="183" t="s">
        <v>13</v>
      </c>
      <c r="AH42" s="183"/>
      <c r="AI42" s="183"/>
      <c r="AJ42" s="183"/>
      <c r="AK42" s="183" t="str">
        <f t="shared" si="2"/>
        <v/>
      </c>
      <c r="AL42" s="227">
        <f t="shared" si="12"/>
        <v>0</v>
      </c>
      <c r="AM42" s="227">
        <f t="shared" si="12"/>
        <v>0</v>
      </c>
      <c r="AN42" s="227">
        <f t="shared" si="12"/>
        <v>0</v>
      </c>
      <c r="AO42" s="227">
        <f t="shared" si="12"/>
        <v>0</v>
      </c>
      <c r="AP42" s="227">
        <f t="shared" si="12"/>
        <v>0</v>
      </c>
      <c r="AQ42" s="227">
        <f t="shared" si="12"/>
        <v>0</v>
      </c>
      <c r="AR42" s="227">
        <f t="shared" si="12"/>
        <v>0</v>
      </c>
      <c r="AS42" s="227">
        <f t="shared" si="12"/>
        <v>0</v>
      </c>
      <c r="AT42" s="227">
        <f t="shared" si="4"/>
        <v>0</v>
      </c>
      <c r="AU42" s="184">
        <f t="shared" si="13"/>
        <v>0</v>
      </c>
      <c r="AV42" s="184">
        <f t="shared" si="13"/>
        <v>0</v>
      </c>
      <c r="AW42" s="184">
        <f t="shared" si="13"/>
        <v>0</v>
      </c>
      <c r="AX42" s="184">
        <f t="shared" si="13"/>
        <v>0</v>
      </c>
      <c r="AY42" s="184">
        <f t="shared" si="13"/>
        <v>0</v>
      </c>
      <c r="AZ42" s="184">
        <f t="shared" si="13"/>
        <v>0</v>
      </c>
      <c r="BA42" s="184">
        <f t="shared" si="13"/>
        <v>0</v>
      </c>
      <c r="BB42" s="184">
        <f t="shared" si="13"/>
        <v>0</v>
      </c>
      <c r="BC42" s="184">
        <f t="shared" si="6"/>
        <v>0</v>
      </c>
      <c r="BD42" s="184">
        <f t="shared" si="14"/>
        <v>0</v>
      </c>
      <c r="BE42" s="184">
        <f t="shared" si="14"/>
        <v>0</v>
      </c>
      <c r="BF42" s="184">
        <f t="shared" si="14"/>
        <v>0</v>
      </c>
      <c r="BG42" s="184">
        <f t="shared" si="14"/>
        <v>0</v>
      </c>
      <c r="BH42" s="184">
        <f t="shared" si="14"/>
        <v>0</v>
      </c>
      <c r="BI42" s="184">
        <f t="shared" si="14"/>
        <v>0</v>
      </c>
      <c r="BJ42" s="184">
        <f t="shared" si="14"/>
        <v>0</v>
      </c>
      <c r="BK42" s="184">
        <f t="shared" si="14"/>
        <v>0</v>
      </c>
      <c r="BL42" s="184">
        <f t="shared" si="14"/>
        <v>0</v>
      </c>
      <c r="BM42" s="185">
        <f t="shared" si="15"/>
        <v>0</v>
      </c>
      <c r="BN42" s="185">
        <f t="shared" si="15"/>
        <v>0</v>
      </c>
      <c r="BO42" s="185">
        <f t="shared" si="15"/>
        <v>0</v>
      </c>
      <c r="BP42" s="185">
        <f t="shared" si="15"/>
        <v>0</v>
      </c>
      <c r="BQ42" s="185">
        <f t="shared" si="15"/>
        <v>0</v>
      </c>
      <c r="BR42" s="185">
        <f t="shared" si="15"/>
        <v>0</v>
      </c>
      <c r="BS42" s="185">
        <f t="shared" si="15"/>
        <v>0</v>
      </c>
      <c r="BT42" s="185">
        <f t="shared" si="15"/>
        <v>0</v>
      </c>
      <c r="BU42" s="185">
        <f t="shared" si="15"/>
        <v>0</v>
      </c>
      <c r="BV42" s="187"/>
      <c r="GF42" s="56"/>
      <c r="GG42" s="56"/>
      <c r="HX42" s="57"/>
      <c r="HY42" s="57"/>
    </row>
    <row r="43" spans="1:233" x14ac:dyDescent="0.2">
      <c r="A43" s="53">
        <f t="shared" si="9"/>
        <v>1</v>
      </c>
      <c r="B43" s="1" t="s">
        <v>2</v>
      </c>
      <c r="C43" s="118">
        <v>14</v>
      </c>
      <c r="D43" s="130"/>
      <c r="E43" s="131"/>
      <c r="F43" s="23"/>
      <c r="G43" s="131"/>
      <c r="H43" s="128">
        <f t="shared" si="10"/>
        <v>0</v>
      </c>
      <c r="I43" s="5">
        <f t="shared" si="11"/>
        <v>0</v>
      </c>
      <c r="J43" s="125">
        <f t="shared" si="0"/>
        <v>0</v>
      </c>
      <c r="L43" s="19">
        <v>14</v>
      </c>
      <c r="M43" s="4"/>
      <c r="N43" s="147" t="str">
        <f>IF(M43="", IF('Window entry'!O37*'Window entry'!P37, 'Window entry'!O37*'Window entry'!P37,""), IF('Window entry'!O37*'Window entry'!P37*M43, 'Window entry'!O37*'Window entry'!P37*M43,""))</f>
        <v/>
      </c>
      <c r="O43" s="150">
        <f>'Window entry'!O37</f>
        <v>0</v>
      </c>
      <c r="P43" s="151">
        <f>'Window entry'!P37</f>
        <v>0</v>
      </c>
      <c r="Q43" s="138" t="str">
        <f>IF('Window entry'!F37="", "", 'Window entry'!F37)</f>
        <v/>
      </c>
      <c r="R43" s="119" t="str">
        <f>IF('Window entry'!G37="", "", 'Window entry'!G37)</f>
        <v/>
      </c>
      <c r="S43" s="119" t="str">
        <f>IF('Window entry'!H37="", "", 'Window entry'!H37)</f>
        <v/>
      </c>
      <c r="T43" s="119" t="str">
        <f>IF('Window entry'!I37="", "", 'Window entry'!I37)</f>
        <v/>
      </c>
      <c r="U43" s="119" t="str">
        <f>IF('Window entry'!J37="", "", 'Window entry'!J37)</f>
        <v/>
      </c>
      <c r="V43" s="119" t="str">
        <f>IF('Window entry'!E37="", "", 'Window entry'!E37)</f>
        <v/>
      </c>
      <c r="W43" s="29" t="str">
        <f>IF(N43="", "", IF(OR('Window entry'!J37="Yes",'Window entry'!I37="Yes"),$AG$56, IF(OR(Q43="", V43=""), "need more data...", IF(OR(Q43=$AG$43, Q43=$AG$44, Q43=$AG$45), $AG$56, IF(OR(Q43=$AG$40,Q43=$AG$41), IF(R43="Yes", IF(V43&lt;=MinPD_U, IF(V43&lt;=HPPD_U, $AG$53, $AG$49), $AG$56), IF(S43="Yes", IF(V43&lt;=MinBPA_U, IF(V43&lt;=HPBPA_U, $AG$52, $AG$48),$AG$56),IF(V43&lt;=Min_U, IF(V43&lt;=HP_U, $AG$52, $AG$48),$AG$56))),IF(Q43=$AG$42, IF(R43="Yes",IF(V43&lt;=MinPD_U, IF(V43&lt;=HPPD_U, $AG$55, $AG$51), $AG$56), IF(S43="Yes", IF(V43&lt;=MinBPA_U, IF(V43&lt;=HPBPA_U, $AG$54, $AG$50),$AG$56),IF(V43&lt;=Min_U, IF(V43&lt;=HP_U, $AG$54, $AG$50),$AG$56)))))))))</f>
        <v/>
      </c>
      <c r="X43" s="12"/>
      <c r="Y43" s="13"/>
      <c r="Z43" s="177" t="str">
        <f>IF('Window entry'!K37="", "", 'Window entry'!K37)</f>
        <v/>
      </c>
      <c r="AA43" s="16" t="str">
        <f t="shared" si="1"/>
        <v/>
      </c>
      <c r="AG43" s="183" t="s">
        <v>14</v>
      </c>
      <c r="AH43" s="183"/>
      <c r="AI43" s="183"/>
      <c r="AJ43" s="183"/>
      <c r="AK43" s="183" t="str">
        <f t="shared" si="2"/>
        <v/>
      </c>
      <c r="AL43" s="227">
        <f t="shared" si="12"/>
        <v>0</v>
      </c>
      <c r="AM43" s="227">
        <f t="shared" si="12"/>
        <v>0</v>
      </c>
      <c r="AN43" s="227">
        <f t="shared" si="12"/>
        <v>0</v>
      </c>
      <c r="AO43" s="227">
        <f t="shared" si="12"/>
        <v>0</v>
      </c>
      <c r="AP43" s="227">
        <f t="shared" si="12"/>
        <v>0</v>
      </c>
      <c r="AQ43" s="227">
        <f t="shared" si="12"/>
        <v>0</v>
      </c>
      <c r="AR43" s="227">
        <f t="shared" si="12"/>
        <v>0</v>
      </c>
      <c r="AS43" s="227">
        <f t="shared" si="12"/>
        <v>0</v>
      </c>
      <c r="AT43" s="227">
        <f t="shared" si="4"/>
        <v>0</v>
      </c>
      <c r="AU43" s="184">
        <f t="shared" si="13"/>
        <v>0</v>
      </c>
      <c r="AV43" s="184">
        <f t="shared" si="13"/>
        <v>0</v>
      </c>
      <c r="AW43" s="184">
        <f t="shared" si="13"/>
        <v>0</v>
      </c>
      <c r="AX43" s="184">
        <f t="shared" si="13"/>
        <v>0</v>
      </c>
      <c r="AY43" s="184">
        <f t="shared" si="13"/>
        <v>0</v>
      </c>
      <c r="AZ43" s="184">
        <f t="shared" si="13"/>
        <v>0</v>
      </c>
      <c r="BA43" s="184">
        <f t="shared" si="13"/>
        <v>0</v>
      </c>
      <c r="BB43" s="184">
        <f t="shared" si="13"/>
        <v>0</v>
      </c>
      <c r="BC43" s="184">
        <f t="shared" si="6"/>
        <v>0</v>
      </c>
      <c r="BD43" s="184">
        <f t="shared" si="14"/>
        <v>0</v>
      </c>
      <c r="BE43" s="184">
        <f t="shared" si="14"/>
        <v>0</v>
      </c>
      <c r="BF43" s="184">
        <f t="shared" si="14"/>
        <v>0</v>
      </c>
      <c r="BG43" s="184">
        <f t="shared" si="14"/>
        <v>0</v>
      </c>
      <c r="BH43" s="184">
        <f t="shared" si="14"/>
        <v>0</v>
      </c>
      <c r="BI43" s="184">
        <f t="shared" si="14"/>
        <v>0</v>
      </c>
      <c r="BJ43" s="184">
        <f t="shared" si="14"/>
        <v>0</v>
      </c>
      <c r="BK43" s="184">
        <f t="shared" si="14"/>
        <v>0</v>
      </c>
      <c r="BL43" s="184">
        <f t="shared" si="14"/>
        <v>0</v>
      </c>
      <c r="BM43" s="185">
        <f t="shared" si="15"/>
        <v>0</v>
      </c>
      <c r="BN43" s="185">
        <f t="shared" si="15"/>
        <v>0</v>
      </c>
      <c r="BO43" s="185">
        <f t="shared" si="15"/>
        <v>0</v>
      </c>
      <c r="BP43" s="185">
        <f t="shared" si="15"/>
        <v>0</v>
      </c>
      <c r="BQ43" s="185">
        <f t="shared" si="15"/>
        <v>0</v>
      </c>
      <c r="BR43" s="185">
        <f t="shared" si="15"/>
        <v>0</v>
      </c>
      <c r="BS43" s="185">
        <f t="shared" si="15"/>
        <v>0</v>
      </c>
      <c r="BT43" s="185">
        <f t="shared" si="15"/>
        <v>0</v>
      </c>
      <c r="BU43" s="185">
        <f t="shared" si="15"/>
        <v>0</v>
      </c>
      <c r="BV43" s="187"/>
      <c r="GF43" s="56"/>
      <c r="GG43" s="56"/>
      <c r="HX43" s="57"/>
      <c r="HY43" s="57"/>
    </row>
    <row r="44" spans="1:233" ht="12.75" customHeight="1" x14ac:dyDescent="0.2">
      <c r="A44" s="53">
        <f t="shared" si="9"/>
        <v>1</v>
      </c>
      <c r="B44" s="1" t="s">
        <v>2</v>
      </c>
      <c r="C44" s="118">
        <v>15</v>
      </c>
      <c r="D44" s="130"/>
      <c r="E44" s="131"/>
      <c r="F44" s="23"/>
      <c r="G44" s="131"/>
      <c r="H44" s="128">
        <f t="shared" si="10"/>
        <v>0</v>
      </c>
      <c r="I44" s="5">
        <f t="shared" si="11"/>
        <v>0</v>
      </c>
      <c r="J44" s="125">
        <f t="shared" si="0"/>
        <v>0</v>
      </c>
      <c r="L44" s="19">
        <v>15</v>
      </c>
      <c r="M44" s="4"/>
      <c r="N44" s="147" t="str">
        <f>IF(M44="", IF('Window entry'!O38*'Window entry'!P38, 'Window entry'!O38*'Window entry'!P38,""), IF('Window entry'!O38*'Window entry'!P38*M44, 'Window entry'!O38*'Window entry'!P38*M44,""))</f>
        <v/>
      </c>
      <c r="O44" s="150">
        <f>'Window entry'!O38</f>
        <v>0</v>
      </c>
      <c r="P44" s="151">
        <f>'Window entry'!P38</f>
        <v>0</v>
      </c>
      <c r="Q44" s="138" t="str">
        <f>IF('Window entry'!F38="", "", 'Window entry'!F38)</f>
        <v/>
      </c>
      <c r="R44" s="119" t="str">
        <f>IF('Window entry'!G38="", "", 'Window entry'!G38)</f>
        <v/>
      </c>
      <c r="S44" s="119" t="str">
        <f>IF('Window entry'!H38="", "", 'Window entry'!H38)</f>
        <v/>
      </c>
      <c r="T44" s="119" t="str">
        <f>IF('Window entry'!I38="", "", 'Window entry'!I38)</f>
        <v/>
      </c>
      <c r="U44" s="119" t="str">
        <f>IF('Window entry'!J38="", "", 'Window entry'!J38)</f>
        <v/>
      </c>
      <c r="V44" s="119" t="str">
        <f>IF('Window entry'!E38="", "", 'Window entry'!E38)</f>
        <v/>
      </c>
      <c r="W44" s="29" t="str">
        <f>IF(N44="", "", IF(OR('Window entry'!J38="Yes",'Window entry'!I38="Yes"),$AG$56, IF(OR(Q44="", V44=""), "need more data...", IF(OR(Q44=$AG$43, Q44=$AG$44, Q44=$AG$45), $AG$56, IF(OR(Q44=$AG$40,Q44=$AG$41), IF(R44="Yes", IF(V44&lt;=MinPD_U, IF(V44&lt;=HPPD_U, $AG$53, $AG$49), $AG$56), IF(S44="Yes", IF(V44&lt;=MinBPA_U, IF(V44&lt;=HPBPA_U, $AG$52, $AG$48),$AG$56),IF(V44&lt;=Min_U, IF(V44&lt;=HP_U, $AG$52, $AG$48),$AG$56))),IF(Q44=$AG$42, IF(R44="Yes",IF(V44&lt;=MinPD_U, IF(V44&lt;=HPPD_U, $AG$55, $AG$51), $AG$56), IF(S44="Yes", IF(V44&lt;=MinBPA_U, IF(V44&lt;=HPBPA_U, $AG$54, $AG$50),$AG$56),IF(V44&lt;=Min_U, IF(V44&lt;=HP_U, $AG$54, $AG$50),$AG$56)))))))))</f>
        <v/>
      </c>
      <c r="X44" s="12"/>
      <c r="Y44" s="13"/>
      <c r="Z44" s="177" t="str">
        <f>IF('Window entry'!K38="", "", 'Window entry'!K38)</f>
        <v/>
      </c>
      <c r="AA44" s="16" t="str">
        <f t="shared" si="1"/>
        <v/>
      </c>
      <c r="AG44" s="183" t="s">
        <v>15</v>
      </c>
      <c r="AH44" s="183"/>
      <c r="AI44" s="183"/>
      <c r="AJ44" s="183"/>
      <c r="AK44" s="183" t="str">
        <f t="shared" si="2"/>
        <v/>
      </c>
      <c r="AL44" s="227">
        <f t="shared" si="12"/>
        <v>0</v>
      </c>
      <c r="AM44" s="227">
        <f t="shared" si="12"/>
        <v>0</v>
      </c>
      <c r="AN44" s="227">
        <f t="shared" si="12"/>
        <v>0</v>
      </c>
      <c r="AO44" s="227">
        <f t="shared" si="12"/>
        <v>0</v>
      </c>
      <c r="AP44" s="227">
        <f t="shared" si="12"/>
        <v>0</v>
      </c>
      <c r="AQ44" s="227">
        <f t="shared" si="12"/>
        <v>0</v>
      </c>
      <c r="AR44" s="227">
        <f t="shared" si="12"/>
        <v>0</v>
      </c>
      <c r="AS44" s="227">
        <f t="shared" si="12"/>
        <v>0</v>
      </c>
      <c r="AT44" s="227">
        <f t="shared" si="4"/>
        <v>0</v>
      </c>
      <c r="AU44" s="184">
        <f t="shared" si="13"/>
        <v>0</v>
      </c>
      <c r="AV44" s="184">
        <f t="shared" si="13"/>
        <v>0</v>
      </c>
      <c r="AW44" s="184">
        <f t="shared" si="13"/>
        <v>0</v>
      </c>
      <c r="AX44" s="184">
        <f t="shared" si="13"/>
        <v>0</v>
      </c>
      <c r="AY44" s="184">
        <f t="shared" si="13"/>
        <v>0</v>
      </c>
      <c r="AZ44" s="184">
        <f t="shared" si="13"/>
        <v>0</v>
      </c>
      <c r="BA44" s="184">
        <f t="shared" si="13"/>
        <v>0</v>
      </c>
      <c r="BB44" s="184">
        <f t="shared" si="13"/>
        <v>0</v>
      </c>
      <c r="BC44" s="184">
        <f t="shared" si="6"/>
        <v>0</v>
      </c>
      <c r="BD44" s="184">
        <f t="shared" si="14"/>
        <v>0</v>
      </c>
      <c r="BE44" s="184">
        <f t="shared" si="14"/>
        <v>0</v>
      </c>
      <c r="BF44" s="184">
        <f t="shared" si="14"/>
        <v>0</v>
      </c>
      <c r="BG44" s="184">
        <f t="shared" si="14"/>
        <v>0</v>
      </c>
      <c r="BH44" s="184">
        <f t="shared" si="14"/>
        <v>0</v>
      </c>
      <c r="BI44" s="184">
        <f t="shared" si="14"/>
        <v>0</v>
      </c>
      <c r="BJ44" s="184">
        <f t="shared" si="14"/>
        <v>0</v>
      </c>
      <c r="BK44" s="184">
        <f t="shared" si="14"/>
        <v>0</v>
      </c>
      <c r="BL44" s="184">
        <f t="shared" si="14"/>
        <v>0</v>
      </c>
      <c r="BM44" s="185">
        <f t="shared" si="15"/>
        <v>0</v>
      </c>
      <c r="BN44" s="185">
        <f t="shared" si="15"/>
        <v>0</v>
      </c>
      <c r="BO44" s="185">
        <f t="shared" si="15"/>
        <v>0</v>
      </c>
      <c r="BP44" s="185">
        <f t="shared" si="15"/>
        <v>0</v>
      </c>
      <c r="BQ44" s="185">
        <f t="shared" si="15"/>
        <v>0</v>
      </c>
      <c r="BR44" s="185">
        <f t="shared" si="15"/>
        <v>0</v>
      </c>
      <c r="BS44" s="185">
        <f t="shared" si="15"/>
        <v>0</v>
      </c>
      <c r="BT44" s="185">
        <f t="shared" si="15"/>
        <v>0</v>
      </c>
      <c r="BU44" s="185">
        <f t="shared" si="15"/>
        <v>0</v>
      </c>
      <c r="BV44" s="187"/>
      <c r="GF44" s="56"/>
      <c r="GG44" s="56"/>
      <c r="HX44" s="57"/>
      <c r="HY44" s="57"/>
    </row>
    <row r="45" spans="1:233" x14ac:dyDescent="0.2">
      <c r="A45" s="53">
        <f t="shared" si="9"/>
        <v>1</v>
      </c>
      <c r="B45" s="1" t="s">
        <v>2</v>
      </c>
      <c r="C45" s="118">
        <v>16</v>
      </c>
      <c r="D45" s="130"/>
      <c r="E45" s="131"/>
      <c r="F45" s="23"/>
      <c r="G45" s="131"/>
      <c r="H45" s="128">
        <f t="shared" si="10"/>
        <v>0</v>
      </c>
      <c r="I45" s="5">
        <f t="shared" si="11"/>
        <v>0</v>
      </c>
      <c r="J45" s="125">
        <f t="shared" si="0"/>
        <v>0</v>
      </c>
      <c r="L45" s="19">
        <v>16</v>
      </c>
      <c r="M45" s="4"/>
      <c r="N45" s="147" t="str">
        <f>IF(M45="", IF('Window entry'!O39*'Window entry'!P39, 'Window entry'!O39*'Window entry'!P39,""), IF('Window entry'!O39*'Window entry'!P39*M45, 'Window entry'!O39*'Window entry'!P39*M45,""))</f>
        <v/>
      </c>
      <c r="O45" s="150">
        <f>'Window entry'!O39</f>
        <v>0</v>
      </c>
      <c r="P45" s="151">
        <f>'Window entry'!P39</f>
        <v>0</v>
      </c>
      <c r="Q45" s="138" t="str">
        <f>IF('Window entry'!F39="", "", 'Window entry'!F39)</f>
        <v/>
      </c>
      <c r="R45" s="119" t="str">
        <f>IF('Window entry'!G39="", "", 'Window entry'!G39)</f>
        <v/>
      </c>
      <c r="S45" s="119" t="str">
        <f>IF('Window entry'!H39="", "", 'Window entry'!H39)</f>
        <v/>
      </c>
      <c r="T45" s="119" t="str">
        <f>IF('Window entry'!I39="", "", 'Window entry'!I39)</f>
        <v/>
      </c>
      <c r="U45" s="119" t="str">
        <f>IF('Window entry'!J39="", "", 'Window entry'!J39)</f>
        <v/>
      </c>
      <c r="V45" s="119" t="str">
        <f>IF('Window entry'!E39="", "", 'Window entry'!E39)</f>
        <v/>
      </c>
      <c r="W45" s="29" t="str">
        <f>IF(N45="", "", IF(OR('Window entry'!J39="Yes",'Window entry'!I39="Yes"),$AG$56, IF(OR(Q45="", V45=""), "need more data...", IF(OR(Q45=$AG$43, Q45=$AG$44, Q45=$AG$45), $AG$56, IF(OR(Q45=$AG$40,Q45=$AG$41), IF(R45="Yes", IF(V45&lt;=MinPD_U, IF(V45&lt;=HPPD_U, $AG$53, $AG$49), $AG$56), IF(S45="Yes", IF(V45&lt;=MinBPA_U, IF(V45&lt;=HPBPA_U, $AG$52, $AG$48),$AG$56),IF(V45&lt;=Min_U, IF(V45&lt;=HP_U, $AG$52, $AG$48),$AG$56))),IF(Q45=$AG$42, IF(R45="Yes",IF(V45&lt;=MinPD_U, IF(V45&lt;=HPPD_U, $AG$55, $AG$51), $AG$56), IF(S45="Yes", IF(V45&lt;=MinBPA_U, IF(V45&lt;=HPBPA_U, $AG$54, $AG$50),$AG$56),IF(V45&lt;=Min_U, IF(V45&lt;=HP_U, $AG$54, $AG$50),$AG$56)))))))))</f>
        <v/>
      </c>
      <c r="X45" s="12"/>
      <c r="Y45" s="14"/>
      <c r="Z45" s="177" t="str">
        <f>IF('Window entry'!K39="", "", 'Window entry'!K39)</f>
        <v/>
      </c>
      <c r="AA45" s="16" t="str">
        <f t="shared" si="1"/>
        <v/>
      </c>
      <c r="AG45" s="183" t="s">
        <v>20</v>
      </c>
      <c r="AH45" s="183"/>
      <c r="AI45" s="183"/>
      <c r="AJ45" s="183"/>
      <c r="AK45" s="183" t="str">
        <f t="shared" si="2"/>
        <v/>
      </c>
      <c r="AL45" s="227">
        <f t="shared" si="12"/>
        <v>0</v>
      </c>
      <c r="AM45" s="227">
        <f t="shared" si="12"/>
        <v>0</v>
      </c>
      <c r="AN45" s="227">
        <f t="shared" si="12"/>
        <v>0</v>
      </c>
      <c r="AO45" s="227">
        <f t="shared" si="12"/>
        <v>0</v>
      </c>
      <c r="AP45" s="227">
        <f t="shared" si="12"/>
        <v>0</v>
      </c>
      <c r="AQ45" s="227">
        <f t="shared" si="12"/>
        <v>0</v>
      </c>
      <c r="AR45" s="227">
        <f t="shared" si="12"/>
        <v>0</v>
      </c>
      <c r="AS45" s="227">
        <f t="shared" si="12"/>
        <v>0</v>
      </c>
      <c r="AT45" s="227">
        <f t="shared" si="4"/>
        <v>0</v>
      </c>
      <c r="AU45" s="184">
        <f t="shared" si="13"/>
        <v>0</v>
      </c>
      <c r="AV45" s="184">
        <f t="shared" si="13"/>
        <v>0</v>
      </c>
      <c r="AW45" s="184">
        <f t="shared" si="13"/>
        <v>0</v>
      </c>
      <c r="AX45" s="184">
        <f t="shared" si="13"/>
        <v>0</v>
      </c>
      <c r="AY45" s="184">
        <f t="shared" si="13"/>
        <v>0</v>
      </c>
      <c r="AZ45" s="184">
        <f t="shared" si="13"/>
        <v>0</v>
      </c>
      <c r="BA45" s="184">
        <f t="shared" si="13"/>
        <v>0</v>
      </c>
      <c r="BB45" s="184">
        <f t="shared" si="13"/>
        <v>0</v>
      </c>
      <c r="BC45" s="184">
        <f t="shared" si="6"/>
        <v>0</v>
      </c>
      <c r="BD45" s="184">
        <f t="shared" si="14"/>
        <v>0</v>
      </c>
      <c r="BE45" s="184">
        <f t="shared" si="14"/>
        <v>0</v>
      </c>
      <c r="BF45" s="184">
        <f t="shared" si="14"/>
        <v>0</v>
      </c>
      <c r="BG45" s="184">
        <f t="shared" si="14"/>
        <v>0</v>
      </c>
      <c r="BH45" s="184">
        <f t="shared" si="14"/>
        <v>0</v>
      </c>
      <c r="BI45" s="184">
        <f t="shared" si="14"/>
        <v>0</v>
      </c>
      <c r="BJ45" s="184">
        <f t="shared" si="14"/>
        <v>0</v>
      </c>
      <c r="BK45" s="184">
        <f t="shared" si="14"/>
        <v>0</v>
      </c>
      <c r="BL45" s="184">
        <f t="shared" si="14"/>
        <v>0</v>
      </c>
      <c r="BM45" s="185">
        <f t="shared" si="15"/>
        <v>0</v>
      </c>
      <c r="BN45" s="185">
        <f t="shared" si="15"/>
        <v>0</v>
      </c>
      <c r="BO45" s="185">
        <f t="shared" si="15"/>
        <v>0</v>
      </c>
      <c r="BP45" s="185">
        <f t="shared" si="15"/>
        <v>0</v>
      </c>
      <c r="BQ45" s="185">
        <f t="shared" si="15"/>
        <v>0</v>
      </c>
      <c r="BR45" s="185">
        <f t="shared" si="15"/>
        <v>0</v>
      </c>
      <c r="BS45" s="185">
        <f t="shared" si="15"/>
        <v>0</v>
      </c>
      <c r="BT45" s="185">
        <f t="shared" si="15"/>
        <v>0</v>
      </c>
      <c r="BU45" s="185">
        <f t="shared" si="15"/>
        <v>0</v>
      </c>
      <c r="BV45" s="187"/>
      <c r="GF45" s="56"/>
      <c r="GG45" s="56"/>
      <c r="HX45" s="57"/>
      <c r="HY45" s="57"/>
    </row>
    <row r="46" spans="1:233" x14ac:dyDescent="0.2">
      <c r="A46" s="53">
        <f t="shared" si="9"/>
        <v>1</v>
      </c>
      <c r="B46" s="1" t="s">
        <v>2</v>
      </c>
      <c r="C46" s="118">
        <v>17</v>
      </c>
      <c r="D46" s="130"/>
      <c r="E46" s="131"/>
      <c r="F46" s="23"/>
      <c r="G46" s="131"/>
      <c r="H46" s="128">
        <f t="shared" si="10"/>
        <v>0</v>
      </c>
      <c r="I46" s="5">
        <f t="shared" si="11"/>
        <v>0</v>
      </c>
      <c r="J46" s="125">
        <f t="shared" si="0"/>
        <v>0</v>
      </c>
      <c r="L46" s="19">
        <v>17</v>
      </c>
      <c r="M46" s="4"/>
      <c r="N46" s="147" t="str">
        <f>IF(M46="", IF('Window entry'!O40*'Window entry'!P40, 'Window entry'!O40*'Window entry'!P40,""), IF('Window entry'!O40*'Window entry'!P40*M46, 'Window entry'!O40*'Window entry'!P40*M46,""))</f>
        <v/>
      </c>
      <c r="O46" s="150">
        <f>'Window entry'!O40</f>
        <v>0</v>
      </c>
      <c r="P46" s="151">
        <f>'Window entry'!P40</f>
        <v>0</v>
      </c>
      <c r="Q46" s="138" t="str">
        <f>IF('Window entry'!F40="", "", 'Window entry'!F40)</f>
        <v/>
      </c>
      <c r="R46" s="119" t="str">
        <f>IF('Window entry'!G40="", "", 'Window entry'!G40)</f>
        <v/>
      </c>
      <c r="S46" s="119" t="str">
        <f>IF('Window entry'!H40="", "", 'Window entry'!H40)</f>
        <v/>
      </c>
      <c r="T46" s="119" t="str">
        <f>IF('Window entry'!I40="", "", 'Window entry'!I40)</f>
        <v/>
      </c>
      <c r="U46" s="119" t="str">
        <f>IF('Window entry'!J40="", "", 'Window entry'!J40)</f>
        <v/>
      </c>
      <c r="V46" s="119" t="str">
        <f>IF('Window entry'!E40="", "", 'Window entry'!E40)</f>
        <v/>
      </c>
      <c r="W46" s="29" t="str">
        <f>IF(N46="", "", IF(OR('Window entry'!J40="Yes",'Window entry'!I40="Yes"),$AG$56, IF(OR(Q46="", V46=""), "need more data...", IF(OR(Q46=$AG$43, Q46=$AG$44, Q46=$AG$45), $AG$56, IF(OR(Q46=$AG$40,Q46=$AG$41), IF(R46="Yes", IF(V46&lt;=MinPD_U, IF(V46&lt;=HPPD_U, $AG$53, $AG$49), $AG$56), IF(S46="Yes", IF(V46&lt;=MinBPA_U, IF(V46&lt;=HPBPA_U, $AG$52, $AG$48),$AG$56),IF(V46&lt;=Min_U, IF(V46&lt;=HP_U, $AG$52, $AG$48),$AG$56))),IF(Q46=$AG$42, IF(R46="Yes",IF(V46&lt;=MinPD_U, IF(V46&lt;=HPPD_U, $AG$55, $AG$51), $AG$56), IF(S46="Yes", IF(V46&lt;=MinBPA_U, IF(V46&lt;=HPBPA_U, $AG$54, $AG$50),$AG$56),IF(V46&lt;=Min_U, IF(V46&lt;=HP_U, $AG$54, $AG$50),$AG$56)))))))))</f>
        <v/>
      </c>
      <c r="X46" s="12"/>
      <c r="Y46" s="14"/>
      <c r="Z46" s="177" t="str">
        <f>IF('Window entry'!K40="", "", 'Window entry'!K40)</f>
        <v/>
      </c>
      <c r="AA46" s="16" t="str">
        <f t="shared" si="1"/>
        <v/>
      </c>
      <c r="AH46" s="183"/>
      <c r="AI46" s="183"/>
      <c r="AJ46" s="183"/>
      <c r="AK46" s="183" t="str">
        <f t="shared" si="2"/>
        <v/>
      </c>
      <c r="AL46" s="227">
        <f t="shared" si="12"/>
        <v>0</v>
      </c>
      <c r="AM46" s="227">
        <f t="shared" si="12"/>
        <v>0</v>
      </c>
      <c r="AN46" s="227">
        <f t="shared" si="12"/>
        <v>0</v>
      </c>
      <c r="AO46" s="227">
        <f t="shared" si="12"/>
        <v>0</v>
      </c>
      <c r="AP46" s="227">
        <f t="shared" si="12"/>
        <v>0</v>
      </c>
      <c r="AQ46" s="227">
        <f t="shared" si="12"/>
        <v>0</v>
      </c>
      <c r="AR46" s="227">
        <f t="shared" si="12"/>
        <v>0</v>
      </c>
      <c r="AS46" s="227">
        <f t="shared" si="12"/>
        <v>0</v>
      </c>
      <c r="AT46" s="227">
        <f t="shared" si="4"/>
        <v>0</v>
      </c>
      <c r="AU46" s="184">
        <f t="shared" si="13"/>
        <v>0</v>
      </c>
      <c r="AV46" s="184">
        <f t="shared" si="13"/>
        <v>0</v>
      </c>
      <c r="AW46" s="184">
        <f t="shared" si="13"/>
        <v>0</v>
      </c>
      <c r="AX46" s="184">
        <f t="shared" si="13"/>
        <v>0</v>
      </c>
      <c r="AY46" s="184">
        <f t="shared" si="13"/>
        <v>0</v>
      </c>
      <c r="AZ46" s="184">
        <f t="shared" si="13"/>
        <v>0</v>
      </c>
      <c r="BA46" s="184">
        <f t="shared" si="13"/>
        <v>0</v>
      </c>
      <c r="BB46" s="184">
        <f t="shared" si="13"/>
        <v>0</v>
      </c>
      <c r="BC46" s="184">
        <f t="shared" si="6"/>
        <v>0</v>
      </c>
      <c r="BD46" s="184">
        <f t="shared" si="14"/>
        <v>0</v>
      </c>
      <c r="BE46" s="184">
        <f t="shared" si="14"/>
        <v>0</v>
      </c>
      <c r="BF46" s="184">
        <f t="shared" si="14"/>
        <v>0</v>
      </c>
      <c r="BG46" s="184">
        <f t="shared" si="14"/>
        <v>0</v>
      </c>
      <c r="BH46" s="184">
        <f t="shared" si="14"/>
        <v>0</v>
      </c>
      <c r="BI46" s="184">
        <f t="shared" si="14"/>
        <v>0</v>
      </c>
      <c r="BJ46" s="184">
        <f t="shared" si="14"/>
        <v>0</v>
      </c>
      <c r="BK46" s="184">
        <f t="shared" si="14"/>
        <v>0</v>
      </c>
      <c r="BL46" s="184">
        <f t="shared" si="14"/>
        <v>0</v>
      </c>
      <c r="BM46" s="185">
        <f t="shared" si="15"/>
        <v>0</v>
      </c>
      <c r="BN46" s="185">
        <f t="shared" si="15"/>
        <v>0</v>
      </c>
      <c r="BO46" s="185">
        <f t="shared" si="15"/>
        <v>0</v>
      </c>
      <c r="BP46" s="185">
        <f t="shared" si="15"/>
        <v>0</v>
      </c>
      <c r="BQ46" s="185">
        <f t="shared" si="15"/>
        <v>0</v>
      </c>
      <c r="BR46" s="185">
        <f t="shared" si="15"/>
        <v>0</v>
      </c>
      <c r="BS46" s="185">
        <f t="shared" si="15"/>
        <v>0</v>
      </c>
      <c r="BT46" s="185">
        <f t="shared" si="15"/>
        <v>0</v>
      </c>
      <c r="BU46" s="185">
        <f t="shared" si="15"/>
        <v>0</v>
      </c>
      <c r="BV46" s="187"/>
      <c r="GF46" s="56"/>
      <c r="GG46" s="56"/>
      <c r="HX46" s="57"/>
      <c r="HY46" s="57"/>
    </row>
    <row r="47" spans="1:233" x14ac:dyDescent="0.2">
      <c r="A47" s="53">
        <f t="shared" si="9"/>
        <v>1</v>
      </c>
      <c r="B47" s="1" t="s">
        <v>2</v>
      </c>
      <c r="C47" s="118">
        <v>18</v>
      </c>
      <c r="D47" s="130"/>
      <c r="E47" s="131"/>
      <c r="F47" s="23"/>
      <c r="G47" s="131"/>
      <c r="H47" s="128">
        <f t="shared" si="10"/>
        <v>0</v>
      </c>
      <c r="I47" s="5">
        <f t="shared" si="11"/>
        <v>0</v>
      </c>
      <c r="J47" s="125">
        <f t="shared" si="0"/>
        <v>0</v>
      </c>
      <c r="L47" s="19">
        <v>18</v>
      </c>
      <c r="M47" s="4"/>
      <c r="N47" s="147" t="str">
        <f>IF(M47="", IF('Window entry'!O41*'Window entry'!P41, 'Window entry'!O41*'Window entry'!P41,""), IF('Window entry'!O41*'Window entry'!P41*M47, 'Window entry'!O41*'Window entry'!P41*M47,""))</f>
        <v/>
      </c>
      <c r="O47" s="150">
        <f>'Window entry'!O41</f>
        <v>0</v>
      </c>
      <c r="P47" s="151">
        <f>'Window entry'!P41</f>
        <v>0</v>
      </c>
      <c r="Q47" s="138" t="str">
        <f>IF('Window entry'!F41="", "", 'Window entry'!F41)</f>
        <v/>
      </c>
      <c r="R47" s="119" t="str">
        <f>IF('Window entry'!G41="", "", 'Window entry'!G41)</f>
        <v/>
      </c>
      <c r="S47" s="119" t="str">
        <f>IF('Window entry'!H41="", "", 'Window entry'!H41)</f>
        <v/>
      </c>
      <c r="T47" s="119" t="str">
        <f>IF('Window entry'!I41="", "", 'Window entry'!I41)</f>
        <v/>
      </c>
      <c r="U47" s="119" t="str">
        <f>IF('Window entry'!J41="", "", 'Window entry'!J41)</f>
        <v/>
      </c>
      <c r="V47" s="119" t="str">
        <f>IF('Window entry'!E41="", "", 'Window entry'!E41)</f>
        <v/>
      </c>
      <c r="W47" s="29" t="str">
        <f>IF(N47="", "", IF(OR('Window entry'!J41="Yes",'Window entry'!I41="Yes"),$AG$56, IF(OR(Q47="", V47=""), "need more data...", IF(OR(Q47=$AG$43, Q47=$AG$44, Q47=$AG$45), $AG$56, IF(OR(Q47=$AG$40,Q47=$AG$41), IF(R47="Yes", IF(V47&lt;=MinPD_U, IF(V47&lt;=HPPD_U, $AG$53, $AG$49), $AG$56), IF(S47="Yes", IF(V47&lt;=MinBPA_U, IF(V47&lt;=HPBPA_U, $AG$52, $AG$48),$AG$56),IF(V47&lt;=Min_U, IF(V47&lt;=HP_U, $AG$52, $AG$48),$AG$56))),IF(Q47=$AG$42, IF(R47="Yes",IF(V47&lt;=MinPD_U, IF(V47&lt;=HPPD_U, $AG$55, $AG$51), $AG$56), IF(S47="Yes", IF(V47&lt;=MinBPA_U, IF(V47&lt;=HPBPA_U, $AG$54, $AG$50),$AG$56),IF(V47&lt;=Min_U, IF(V47&lt;=HP_U, $AG$54, $AG$50),$AG$56)))))))))</f>
        <v/>
      </c>
      <c r="X47" s="12"/>
      <c r="Y47" s="14"/>
      <c r="Z47" s="177" t="str">
        <f>IF('Window entry'!K41="", "", 'Window entry'!K41)</f>
        <v/>
      </c>
      <c r="AA47" s="16" t="str">
        <f t="shared" si="1"/>
        <v/>
      </c>
      <c r="AD47" s="227"/>
      <c r="AG47" s="186" t="s">
        <v>25</v>
      </c>
      <c r="AH47" s="183"/>
      <c r="AI47" s="186"/>
      <c r="AJ47" s="186"/>
      <c r="AK47" s="183" t="str">
        <f t="shared" si="2"/>
        <v/>
      </c>
      <c r="AL47" s="227">
        <f t="shared" si="12"/>
        <v>0</v>
      </c>
      <c r="AM47" s="227">
        <f t="shared" si="12"/>
        <v>0</v>
      </c>
      <c r="AN47" s="227">
        <f t="shared" si="12"/>
        <v>0</v>
      </c>
      <c r="AO47" s="227">
        <f t="shared" si="12"/>
        <v>0</v>
      </c>
      <c r="AP47" s="227">
        <f t="shared" si="12"/>
        <v>0</v>
      </c>
      <c r="AQ47" s="227">
        <f t="shared" si="12"/>
        <v>0</v>
      </c>
      <c r="AR47" s="227">
        <f t="shared" si="12"/>
        <v>0</v>
      </c>
      <c r="AS47" s="227">
        <f t="shared" si="12"/>
        <v>0</v>
      </c>
      <c r="AT47" s="227">
        <f t="shared" si="4"/>
        <v>0</v>
      </c>
      <c r="AU47" s="184">
        <f t="shared" si="13"/>
        <v>0</v>
      </c>
      <c r="AV47" s="184">
        <f t="shared" si="13"/>
        <v>0</v>
      </c>
      <c r="AW47" s="184">
        <f t="shared" si="13"/>
        <v>0</v>
      </c>
      <c r="AX47" s="184">
        <f t="shared" si="13"/>
        <v>0</v>
      </c>
      <c r="AY47" s="184">
        <f t="shared" si="13"/>
        <v>0</v>
      </c>
      <c r="AZ47" s="184">
        <f t="shared" si="13"/>
        <v>0</v>
      </c>
      <c r="BA47" s="184">
        <f t="shared" si="13"/>
        <v>0</v>
      </c>
      <c r="BB47" s="184">
        <f t="shared" si="13"/>
        <v>0</v>
      </c>
      <c r="BC47" s="184">
        <f t="shared" si="6"/>
        <v>0</v>
      </c>
      <c r="BD47" s="184">
        <f t="shared" si="14"/>
        <v>0</v>
      </c>
      <c r="BE47" s="184">
        <f t="shared" si="14"/>
        <v>0</v>
      </c>
      <c r="BF47" s="184">
        <f t="shared" si="14"/>
        <v>0</v>
      </c>
      <c r="BG47" s="184">
        <f t="shared" si="14"/>
        <v>0</v>
      </c>
      <c r="BH47" s="184">
        <f t="shared" si="14"/>
        <v>0</v>
      </c>
      <c r="BI47" s="184">
        <f t="shared" si="14"/>
        <v>0</v>
      </c>
      <c r="BJ47" s="184">
        <f t="shared" si="14"/>
        <v>0</v>
      </c>
      <c r="BK47" s="184">
        <f t="shared" si="14"/>
        <v>0</v>
      </c>
      <c r="BL47" s="184">
        <f t="shared" si="14"/>
        <v>0</v>
      </c>
      <c r="BM47" s="185">
        <f t="shared" si="15"/>
        <v>0</v>
      </c>
      <c r="BN47" s="185">
        <f t="shared" si="15"/>
        <v>0</v>
      </c>
      <c r="BO47" s="185">
        <f t="shared" si="15"/>
        <v>0</v>
      </c>
      <c r="BP47" s="185">
        <f t="shared" si="15"/>
        <v>0</v>
      </c>
      <c r="BQ47" s="185">
        <f t="shared" si="15"/>
        <v>0</v>
      </c>
      <c r="BR47" s="185">
        <f t="shared" si="15"/>
        <v>0</v>
      </c>
      <c r="BS47" s="185">
        <f t="shared" si="15"/>
        <v>0</v>
      </c>
      <c r="BT47" s="185">
        <f t="shared" si="15"/>
        <v>0</v>
      </c>
      <c r="BU47" s="185">
        <f t="shared" si="15"/>
        <v>0</v>
      </c>
      <c r="BV47" s="195"/>
      <c r="GF47" s="56"/>
      <c r="GG47" s="56"/>
      <c r="HX47" s="57"/>
      <c r="HY47" s="57"/>
    </row>
    <row r="48" spans="1:233" ht="12.75" customHeight="1" x14ac:dyDescent="0.2">
      <c r="A48" s="53">
        <f t="shared" si="9"/>
        <v>1</v>
      </c>
      <c r="B48" s="1" t="s">
        <v>2</v>
      </c>
      <c r="C48" s="118">
        <v>19</v>
      </c>
      <c r="D48" s="130"/>
      <c r="E48" s="131"/>
      <c r="F48" s="23"/>
      <c r="G48" s="131"/>
      <c r="H48" s="128">
        <f t="shared" si="10"/>
        <v>0</v>
      </c>
      <c r="I48" s="5">
        <f t="shared" si="11"/>
        <v>0</v>
      </c>
      <c r="J48" s="125">
        <f t="shared" si="0"/>
        <v>0</v>
      </c>
      <c r="L48" s="19">
        <v>19</v>
      </c>
      <c r="M48" s="4"/>
      <c r="N48" s="152" t="str">
        <f>IF(M48="", IF('Window entry'!O42*'Window entry'!P42, 'Window entry'!O42*'Window entry'!P42,""), IF('Window entry'!O42*'Window entry'!P42*M48, 'Window entry'!O42*'Window entry'!P42*M48,""))</f>
        <v/>
      </c>
      <c r="O48" s="150">
        <f>'Window entry'!O42</f>
        <v>0</v>
      </c>
      <c r="P48" s="151">
        <f>'Window entry'!P42</f>
        <v>0</v>
      </c>
      <c r="Q48" s="138" t="str">
        <f>IF('Window entry'!F42="", "", 'Window entry'!F42)</f>
        <v/>
      </c>
      <c r="R48" s="119" t="str">
        <f>IF('Window entry'!G42="", "", 'Window entry'!G42)</f>
        <v/>
      </c>
      <c r="S48" s="119" t="str">
        <f>IF('Window entry'!H42="", "", 'Window entry'!H42)</f>
        <v/>
      </c>
      <c r="T48" s="119" t="str">
        <f>IF('Window entry'!I42="", "", 'Window entry'!I42)</f>
        <v/>
      </c>
      <c r="U48" s="119" t="str">
        <f>IF('Window entry'!J42="", "", 'Window entry'!J42)</f>
        <v/>
      </c>
      <c r="V48" s="119" t="str">
        <f>IF('Window entry'!E42="", "", 'Window entry'!E42)</f>
        <v/>
      </c>
      <c r="W48" s="29" t="str">
        <f>IF(N48="", "", IF(OR('Window entry'!J42="Yes",'Window entry'!I42="Yes"),$AG$56, IF(OR(Q48="", V48=""), "need more data...", IF(OR(Q48=$AG$43, Q48=$AG$44, Q48=$AG$45), $AG$56, IF(OR(Q48=$AG$40,Q48=$AG$41), IF(R48="Yes", IF(V48&lt;=MinPD_U, IF(V48&lt;=HPPD_U, $AG$53, $AG$49), $AG$56), IF(S48="Yes", IF(V48&lt;=MinBPA_U, IF(V48&lt;=HPBPA_U, $AG$52, $AG$48),$AG$56),IF(V48&lt;=Min_U, IF(V48&lt;=HP_U, $AG$52, $AG$48),$AG$56))),IF(Q48=$AG$42, IF(R48="Yes",IF(V48&lt;=MinPD_U, IF(V48&lt;=HPPD_U, $AG$55, $AG$51), $AG$56), IF(S48="Yes", IF(V48&lt;=MinBPA_U, IF(V48&lt;=HPBPA_U, $AG$54, $AG$50),$AG$56),IF(V48&lt;=Min_U, IF(V48&lt;=HP_U, $AG$54, $AG$50),$AG$56)))))))))</f>
        <v/>
      </c>
      <c r="X48" s="14"/>
      <c r="Y48" s="14"/>
      <c r="Z48" s="177" t="str">
        <f>IF('Window entry'!K42="", "", 'Window entry'!K42)</f>
        <v/>
      </c>
      <c r="AA48" s="16" t="str">
        <f t="shared" si="1"/>
        <v/>
      </c>
      <c r="AD48" s="227"/>
      <c r="AG48" s="183" t="str">
        <f>CONCATENATE("Single-pane window to U≤", FIXED(Min_U,2))</f>
        <v>Single-pane window to U≤0.25</v>
      </c>
      <c r="AH48" s="183"/>
      <c r="AI48" s="183"/>
      <c r="AJ48" s="183"/>
      <c r="AK48" s="183" t="str">
        <f t="shared" si="2"/>
        <v/>
      </c>
      <c r="AL48" s="227">
        <f t="shared" si="12"/>
        <v>0</v>
      </c>
      <c r="AM48" s="227">
        <f t="shared" si="12"/>
        <v>0</v>
      </c>
      <c r="AN48" s="227">
        <f t="shared" si="12"/>
        <v>0</v>
      </c>
      <c r="AO48" s="227">
        <f t="shared" si="12"/>
        <v>0</v>
      </c>
      <c r="AP48" s="227">
        <f t="shared" si="12"/>
        <v>0</v>
      </c>
      <c r="AQ48" s="227">
        <f t="shared" si="12"/>
        <v>0</v>
      </c>
      <c r="AR48" s="227">
        <f t="shared" si="12"/>
        <v>0</v>
      </c>
      <c r="AS48" s="227">
        <f t="shared" si="12"/>
        <v>0</v>
      </c>
      <c r="AT48" s="227">
        <f t="shared" si="4"/>
        <v>0</v>
      </c>
      <c r="AU48" s="184">
        <f t="shared" si="13"/>
        <v>0</v>
      </c>
      <c r="AV48" s="184">
        <f t="shared" si="13"/>
        <v>0</v>
      </c>
      <c r="AW48" s="184">
        <f t="shared" si="13"/>
        <v>0</v>
      </c>
      <c r="AX48" s="184">
        <f t="shared" si="13"/>
        <v>0</v>
      </c>
      <c r="AY48" s="184">
        <f t="shared" si="13"/>
        <v>0</v>
      </c>
      <c r="AZ48" s="184">
        <f t="shared" si="13"/>
        <v>0</v>
      </c>
      <c r="BA48" s="184">
        <f t="shared" si="13"/>
        <v>0</v>
      </c>
      <c r="BB48" s="184">
        <f t="shared" si="13"/>
        <v>0</v>
      </c>
      <c r="BC48" s="184">
        <f t="shared" si="6"/>
        <v>0</v>
      </c>
      <c r="BD48" s="184">
        <f t="shared" si="14"/>
        <v>0</v>
      </c>
      <c r="BE48" s="184">
        <f t="shared" si="14"/>
        <v>0</v>
      </c>
      <c r="BF48" s="184">
        <f t="shared" si="14"/>
        <v>0</v>
      </c>
      <c r="BG48" s="184">
        <f t="shared" si="14"/>
        <v>0</v>
      </c>
      <c r="BH48" s="184">
        <f t="shared" si="14"/>
        <v>0</v>
      </c>
      <c r="BI48" s="184">
        <f t="shared" si="14"/>
        <v>0</v>
      </c>
      <c r="BJ48" s="184">
        <f t="shared" si="14"/>
        <v>0</v>
      </c>
      <c r="BK48" s="184">
        <f t="shared" si="14"/>
        <v>0</v>
      </c>
      <c r="BL48" s="184">
        <f t="shared" si="14"/>
        <v>0</v>
      </c>
      <c r="BM48" s="185">
        <f t="shared" si="15"/>
        <v>0</v>
      </c>
      <c r="BN48" s="185">
        <f t="shared" si="15"/>
        <v>0</v>
      </c>
      <c r="BO48" s="185">
        <f t="shared" si="15"/>
        <v>0</v>
      </c>
      <c r="BP48" s="185">
        <f t="shared" si="15"/>
        <v>0</v>
      </c>
      <c r="BQ48" s="185">
        <f t="shared" si="15"/>
        <v>0</v>
      </c>
      <c r="BR48" s="185">
        <f t="shared" si="15"/>
        <v>0</v>
      </c>
      <c r="BS48" s="185">
        <f t="shared" si="15"/>
        <v>0</v>
      </c>
      <c r="BT48" s="185">
        <f t="shared" si="15"/>
        <v>0</v>
      </c>
      <c r="BU48" s="185">
        <f t="shared" si="15"/>
        <v>0</v>
      </c>
      <c r="BV48" s="187"/>
      <c r="GF48" s="56"/>
      <c r="GG48" s="56"/>
      <c r="HX48" s="57"/>
      <c r="HY48" s="57"/>
    </row>
    <row r="49" spans="1:233" ht="12.75" customHeight="1" x14ac:dyDescent="0.2">
      <c r="A49" s="53">
        <f t="shared" si="9"/>
        <v>1</v>
      </c>
      <c r="B49" s="1" t="s">
        <v>2</v>
      </c>
      <c r="C49" s="118">
        <v>20</v>
      </c>
      <c r="D49" s="130"/>
      <c r="E49" s="131"/>
      <c r="F49" s="23"/>
      <c r="G49" s="131"/>
      <c r="H49" s="128">
        <f t="shared" si="10"/>
        <v>0</v>
      </c>
      <c r="I49" s="5">
        <f t="shared" si="11"/>
        <v>0</v>
      </c>
      <c r="J49" s="125">
        <f t="shared" si="0"/>
        <v>0</v>
      </c>
      <c r="L49" s="26">
        <v>20</v>
      </c>
      <c r="M49" s="4"/>
      <c r="N49" s="147" t="str">
        <f>IF(M49="", IF('Window entry'!O43*'Window entry'!P43, 'Window entry'!O43*'Window entry'!P43,""), IF('Window entry'!O43*'Window entry'!P43*M49, 'Window entry'!O43*'Window entry'!P43*M49,""))</f>
        <v/>
      </c>
      <c r="O49" s="150">
        <f>'Window entry'!O43</f>
        <v>0</v>
      </c>
      <c r="P49" s="151">
        <f>'Window entry'!P43</f>
        <v>0</v>
      </c>
      <c r="Q49" s="138" t="str">
        <f>IF('Window entry'!F43="", "", 'Window entry'!F43)</f>
        <v/>
      </c>
      <c r="R49" s="119" t="str">
        <f>IF('Window entry'!G43="", "", 'Window entry'!G43)</f>
        <v/>
      </c>
      <c r="S49" s="119" t="str">
        <f>IF('Window entry'!H43="", "", 'Window entry'!H43)</f>
        <v/>
      </c>
      <c r="T49" s="119" t="str">
        <f>IF('Window entry'!I43="", "", 'Window entry'!I43)</f>
        <v/>
      </c>
      <c r="U49" s="119" t="str">
        <f>IF('Window entry'!J43="", "", 'Window entry'!J43)</f>
        <v/>
      </c>
      <c r="V49" s="119" t="str">
        <f>IF('Window entry'!E43="", "", 'Window entry'!E43)</f>
        <v/>
      </c>
      <c r="W49" s="29" t="str">
        <f>IF(N49="", "", IF(OR('Window entry'!J43="Yes",'Window entry'!I43="Yes"),$AG$56, IF(OR(Q49="", V49=""), "need more data...", IF(OR(Q49=$AG$43, Q49=$AG$44, Q49=$AG$45), $AG$56, IF(OR(Q49=$AG$40,Q49=$AG$41), IF(R49="Yes", IF(V49&lt;=MinPD_U, IF(V49&lt;=HPPD_U, $AG$53, $AG$49), $AG$56), IF(S49="Yes", IF(V49&lt;=MinBPA_U, IF(V49&lt;=HPBPA_U, $AG$52, $AG$48),$AG$56),IF(V49&lt;=Min_U, IF(V49&lt;=HP_U, $AG$52, $AG$48),$AG$56))),IF(Q49=$AG$42, IF(R49="Yes",IF(V49&lt;=MinPD_U, IF(V49&lt;=HPPD_U, $AG$55, $AG$51), $AG$56), IF(S49="Yes", IF(V49&lt;=MinBPA_U, IF(V49&lt;=HPBPA_U, $AG$54, $AG$50),$AG$56),IF(V49&lt;=Min_U, IF(V49&lt;=HP_U, $AG$54, $AG$50),$AG$56)))))))))</f>
        <v/>
      </c>
      <c r="X49" s="12"/>
      <c r="Y49" s="12"/>
      <c r="Z49" s="178" t="str">
        <f>IF('Window entry'!K43="", "", 'Window entry'!K43)</f>
        <v/>
      </c>
      <c r="AA49" s="27" t="str">
        <f t="shared" si="1"/>
        <v/>
      </c>
      <c r="AD49" s="227"/>
      <c r="AE49" s="228"/>
      <c r="AG49" s="183" t="str">
        <f>CONCATENATE("Single-pane glass patio door to U≤", FIXED(MinPD_U,2))</f>
        <v>Single-pane glass patio door to U≤0.30</v>
      </c>
      <c r="AH49" s="183"/>
      <c r="AI49" s="183"/>
      <c r="AJ49" s="183"/>
      <c r="AK49" s="183" t="str">
        <f t="shared" si="2"/>
        <v/>
      </c>
      <c r="AL49" s="227">
        <f t="shared" si="12"/>
        <v>0</v>
      </c>
      <c r="AM49" s="227">
        <f t="shared" si="12"/>
        <v>0</v>
      </c>
      <c r="AN49" s="227">
        <f t="shared" si="12"/>
        <v>0</v>
      </c>
      <c r="AO49" s="227">
        <f t="shared" si="12"/>
        <v>0</v>
      </c>
      <c r="AP49" s="227">
        <f t="shared" si="12"/>
        <v>0</v>
      </c>
      <c r="AQ49" s="227">
        <f t="shared" si="12"/>
        <v>0</v>
      </c>
      <c r="AR49" s="227">
        <f t="shared" si="12"/>
        <v>0</v>
      </c>
      <c r="AS49" s="227">
        <f t="shared" si="12"/>
        <v>0</v>
      </c>
      <c r="AT49" s="227">
        <f t="shared" si="4"/>
        <v>0</v>
      </c>
      <c r="AU49" s="184">
        <f t="shared" si="13"/>
        <v>0</v>
      </c>
      <c r="AV49" s="184">
        <f t="shared" si="13"/>
        <v>0</v>
      </c>
      <c r="AW49" s="184">
        <f t="shared" si="13"/>
        <v>0</v>
      </c>
      <c r="AX49" s="184">
        <f t="shared" si="13"/>
        <v>0</v>
      </c>
      <c r="AY49" s="184">
        <f t="shared" si="13"/>
        <v>0</v>
      </c>
      <c r="AZ49" s="184">
        <f t="shared" si="13"/>
        <v>0</v>
      </c>
      <c r="BA49" s="184">
        <f t="shared" si="13"/>
        <v>0</v>
      </c>
      <c r="BB49" s="184">
        <f t="shared" si="13"/>
        <v>0</v>
      </c>
      <c r="BC49" s="184">
        <f t="shared" si="6"/>
        <v>0</v>
      </c>
      <c r="BD49" s="184">
        <f t="shared" si="14"/>
        <v>0</v>
      </c>
      <c r="BE49" s="184">
        <f t="shared" si="14"/>
        <v>0</v>
      </c>
      <c r="BF49" s="184">
        <f t="shared" si="14"/>
        <v>0</v>
      </c>
      <c r="BG49" s="184">
        <f t="shared" si="14"/>
        <v>0</v>
      </c>
      <c r="BH49" s="184">
        <f t="shared" si="14"/>
        <v>0</v>
      </c>
      <c r="BI49" s="184">
        <f t="shared" si="14"/>
        <v>0</v>
      </c>
      <c r="BJ49" s="184">
        <f t="shared" si="14"/>
        <v>0</v>
      </c>
      <c r="BK49" s="184">
        <f t="shared" si="14"/>
        <v>0</v>
      </c>
      <c r="BL49" s="184">
        <f t="shared" si="14"/>
        <v>0</v>
      </c>
      <c r="BM49" s="185">
        <f t="shared" ref="BM49:BQ58" si="16">IF($AK49=BM$29, $AA49, 0)</f>
        <v>0</v>
      </c>
      <c r="BN49" s="185">
        <f t="shared" si="16"/>
        <v>0</v>
      </c>
      <c r="BO49" s="185">
        <f t="shared" si="16"/>
        <v>0</v>
      </c>
      <c r="BP49" s="185">
        <f t="shared" si="16"/>
        <v>0</v>
      </c>
      <c r="BQ49" s="185">
        <f t="shared" si="16"/>
        <v>0</v>
      </c>
      <c r="BR49" s="185">
        <f t="shared" ref="BR49:BS69" si="17">IF($AH92=BR$29, $AA49, 0)</f>
        <v>0</v>
      </c>
      <c r="BS49" s="185">
        <f t="shared" si="17"/>
        <v>0</v>
      </c>
      <c r="BT49" s="185">
        <f t="shared" ref="BT49:BU69" si="18">IF($AK49=BT$29, $AA49, 0)</f>
        <v>0</v>
      </c>
      <c r="BU49" s="185">
        <f t="shared" si="18"/>
        <v>0</v>
      </c>
      <c r="GF49" s="56"/>
      <c r="GG49" s="56"/>
      <c r="HX49" s="57"/>
      <c r="HY49" s="57"/>
    </row>
    <row r="50" spans="1:233" ht="12.75" customHeight="1" x14ac:dyDescent="0.2">
      <c r="A50" s="53">
        <f t="shared" si="9"/>
        <v>1</v>
      </c>
      <c r="B50" s="1" t="s">
        <v>2</v>
      </c>
      <c r="C50" s="118">
        <v>21</v>
      </c>
      <c r="D50" s="130"/>
      <c r="E50" s="131"/>
      <c r="F50" s="23"/>
      <c r="G50" s="131"/>
      <c r="H50" s="128">
        <f t="shared" si="10"/>
        <v>0</v>
      </c>
      <c r="I50" s="5">
        <f t="shared" si="11"/>
        <v>0</v>
      </c>
      <c r="J50" s="125">
        <f t="shared" si="0"/>
        <v>0</v>
      </c>
      <c r="L50" s="19">
        <v>21</v>
      </c>
      <c r="M50" s="4"/>
      <c r="N50" s="147" t="str">
        <f>IF(M50="", IF('Window entry'!O44*'Window entry'!P44, 'Window entry'!O44*'Window entry'!P44,""), IF('Window entry'!O44*'Window entry'!P44*M50, 'Window entry'!O44*'Window entry'!P44*M50,""))</f>
        <v/>
      </c>
      <c r="O50" s="150">
        <f>'Window entry'!O44</f>
        <v>0</v>
      </c>
      <c r="P50" s="151">
        <f>'Window entry'!P44</f>
        <v>0</v>
      </c>
      <c r="Q50" s="138" t="str">
        <f>IF('Window entry'!F44="", "", 'Window entry'!F44)</f>
        <v/>
      </c>
      <c r="R50" s="119" t="str">
        <f>IF('Window entry'!G44="", "", 'Window entry'!G44)</f>
        <v/>
      </c>
      <c r="S50" s="119" t="str">
        <f>IF('Window entry'!H44="", "", 'Window entry'!H44)</f>
        <v/>
      </c>
      <c r="T50" s="119" t="str">
        <f>IF('Window entry'!I44="", "", 'Window entry'!I44)</f>
        <v/>
      </c>
      <c r="U50" s="119" t="str">
        <f>IF('Window entry'!J44="", "", 'Window entry'!J44)</f>
        <v/>
      </c>
      <c r="V50" s="119" t="str">
        <f>IF('Window entry'!E44="", "", 'Window entry'!E44)</f>
        <v/>
      </c>
      <c r="W50" s="29" t="str">
        <f>IF(N50="", "", IF(OR('Window entry'!J44="Yes",'Window entry'!I44="Yes"),$AG$56, IF(OR(Q50="", V50=""), "need more data...", IF(OR(Q50=$AG$43, Q50=$AG$44, Q50=$AG$45), $AG$56, IF(OR(Q50=$AG$40,Q50=$AG$41), IF(R50="Yes", IF(V50&lt;=MinPD_U, IF(V50&lt;=HPPD_U, $AG$53, $AG$49), $AG$56), IF(S50="Yes", IF(V50&lt;=MinBPA_U, IF(V50&lt;=HPBPA_U, $AG$52, $AG$48),$AG$56),IF(V50&lt;=Min_U, IF(V50&lt;=HP_U, $AG$52, $AG$48),$AG$56))),IF(Q50=$AG$42, IF(R50="Yes",IF(V50&lt;=MinPD_U, IF(V50&lt;=HPPD_U, $AG$55, $AG$51), $AG$56), IF(S50="Yes", IF(V50&lt;=MinBPA_U, IF(V50&lt;=HPBPA_U, $AG$54, $AG$50),$AG$56),IF(V50&lt;=Min_U, IF(V50&lt;=HP_U, $AG$54, $AG$50),$AG$56)))))))))</f>
        <v/>
      </c>
      <c r="X50" s="12"/>
      <c r="Y50" s="14"/>
      <c r="Z50" s="177" t="str">
        <f>IF('Window entry'!K44="", "", 'Window entry'!K44)</f>
        <v/>
      </c>
      <c r="AA50" s="16" t="str">
        <f t="shared" si="1"/>
        <v/>
      </c>
      <c r="AB50" s="229"/>
      <c r="AC50" s="228"/>
      <c r="AD50" s="227"/>
      <c r="AE50" s="229"/>
      <c r="AG50" s="183" t="str">
        <f>CONCATENATE("Double-pane window to U≤", FIXED(Min_U,2))</f>
        <v>Double-pane window to U≤0.25</v>
      </c>
      <c r="AH50" s="183"/>
      <c r="AI50" s="183"/>
      <c r="AJ50" s="183"/>
      <c r="AK50" s="183" t="str">
        <f t="shared" si="2"/>
        <v/>
      </c>
      <c r="AL50" s="227">
        <f t="shared" ref="AL50:AS59" si="19">IF($AK50=AL$29, $N50, 0)</f>
        <v>0</v>
      </c>
      <c r="AM50" s="227">
        <f t="shared" si="19"/>
        <v>0</v>
      </c>
      <c r="AN50" s="227">
        <f t="shared" si="19"/>
        <v>0</v>
      </c>
      <c r="AO50" s="227">
        <f t="shared" si="19"/>
        <v>0</v>
      </c>
      <c r="AP50" s="227">
        <f t="shared" si="19"/>
        <v>0</v>
      </c>
      <c r="AQ50" s="227">
        <f t="shared" si="19"/>
        <v>0</v>
      </c>
      <c r="AR50" s="227">
        <f t="shared" si="19"/>
        <v>0</v>
      </c>
      <c r="AS50" s="227">
        <f t="shared" si="19"/>
        <v>0</v>
      </c>
      <c r="AT50" s="227">
        <f t="shared" si="4"/>
        <v>0</v>
      </c>
      <c r="AU50" s="184">
        <f t="shared" ref="AU50:BB59" si="20">IF($AK50=AU$29, $V50, 0)</f>
        <v>0</v>
      </c>
      <c r="AV50" s="184">
        <f t="shared" si="20"/>
        <v>0</v>
      </c>
      <c r="AW50" s="184">
        <f t="shared" si="20"/>
        <v>0</v>
      </c>
      <c r="AX50" s="184">
        <f t="shared" si="20"/>
        <v>0</v>
      </c>
      <c r="AY50" s="184">
        <f t="shared" si="20"/>
        <v>0</v>
      </c>
      <c r="AZ50" s="184">
        <f t="shared" si="20"/>
        <v>0</v>
      </c>
      <c r="BA50" s="184">
        <f t="shared" si="20"/>
        <v>0</v>
      </c>
      <c r="BB50" s="184">
        <f t="shared" si="20"/>
        <v>0</v>
      </c>
      <c r="BC50" s="184">
        <f t="shared" si="6"/>
        <v>0</v>
      </c>
      <c r="BD50" s="184">
        <f t="shared" ref="BD50:BL59" si="21">IF($AK50=BD$29, IF($M50="", 1, $M50), 0)</f>
        <v>0</v>
      </c>
      <c r="BE50" s="184">
        <f t="shared" si="21"/>
        <v>0</v>
      </c>
      <c r="BF50" s="184">
        <f t="shared" si="21"/>
        <v>0</v>
      </c>
      <c r="BG50" s="184">
        <f t="shared" si="21"/>
        <v>0</v>
      </c>
      <c r="BH50" s="184">
        <f t="shared" si="21"/>
        <v>0</v>
      </c>
      <c r="BI50" s="184">
        <f t="shared" si="21"/>
        <v>0</v>
      </c>
      <c r="BJ50" s="184">
        <f t="shared" si="21"/>
        <v>0</v>
      </c>
      <c r="BK50" s="184">
        <f t="shared" si="21"/>
        <v>0</v>
      </c>
      <c r="BL50" s="184">
        <f t="shared" si="21"/>
        <v>0</v>
      </c>
      <c r="BM50" s="185">
        <f t="shared" si="16"/>
        <v>0</v>
      </c>
      <c r="BN50" s="185">
        <f t="shared" si="16"/>
        <v>0</v>
      </c>
      <c r="BO50" s="185">
        <f t="shared" si="16"/>
        <v>0</v>
      </c>
      <c r="BP50" s="185">
        <f t="shared" si="16"/>
        <v>0</v>
      </c>
      <c r="BQ50" s="185">
        <f t="shared" si="16"/>
        <v>0</v>
      </c>
      <c r="BR50" s="185">
        <f t="shared" si="17"/>
        <v>0</v>
      </c>
      <c r="BS50" s="185">
        <f t="shared" si="17"/>
        <v>0</v>
      </c>
      <c r="BT50" s="185">
        <f t="shared" si="18"/>
        <v>0</v>
      </c>
      <c r="BU50" s="185">
        <f t="shared" si="18"/>
        <v>0</v>
      </c>
      <c r="GF50" s="56"/>
      <c r="GG50" s="56"/>
      <c r="HX50" s="57"/>
      <c r="HY50" s="57"/>
    </row>
    <row r="51" spans="1:233" ht="12.75" customHeight="1" x14ac:dyDescent="0.2">
      <c r="A51" s="53">
        <f t="shared" si="9"/>
        <v>1</v>
      </c>
      <c r="B51" s="1" t="s">
        <v>2</v>
      </c>
      <c r="C51" s="118">
        <v>22</v>
      </c>
      <c r="D51" s="130"/>
      <c r="E51" s="131"/>
      <c r="F51" s="23"/>
      <c r="G51" s="131"/>
      <c r="H51" s="128">
        <f t="shared" si="10"/>
        <v>0</v>
      </c>
      <c r="I51" s="5">
        <f t="shared" si="11"/>
        <v>0</v>
      </c>
      <c r="J51" s="125">
        <f t="shared" si="0"/>
        <v>0</v>
      </c>
      <c r="L51" s="19">
        <v>22</v>
      </c>
      <c r="M51" s="4"/>
      <c r="N51" s="147" t="str">
        <f>IF(M51="", IF('Window entry'!O45*'Window entry'!P45, 'Window entry'!O45*'Window entry'!P45,""), IF('Window entry'!O45*'Window entry'!P45*M51, 'Window entry'!O45*'Window entry'!P45*M51,""))</f>
        <v/>
      </c>
      <c r="O51" s="150">
        <f>'Window entry'!O45</f>
        <v>0</v>
      </c>
      <c r="P51" s="151">
        <f>'Window entry'!P45</f>
        <v>0</v>
      </c>
      <c r="Q51" s="138" t="str">
        <f>IF('Window entry'!F45="", "", 'Window entry'!F45)</f>
        <v/>
      </c>
      <c r="R51" s="119" t="str">
        <f>IF('Window entry'!G45="", "", 'Window entry'!G45)</f>
        <v/>
      </c>
      <c r="S51" s="119" t="str">
        <f>IF('Window entry'!H45="", "", 'Window entry'!H45)</f>
        <v/>
      </c>
      <c r="T51" s="119" t="str">
        <f>IF('Window entry'!I45="", "", 'Window entry'!I45)</f>
        <v/>
      </c>
      <c r="U51" s="119" t="str">
        <f>IF('Window entry'!J45="", "", 'Window entry'!J45)</f>
        <v/>
      </c>
      <c r="V51" s="119" t="str">
        <f>IF('Window entry'!E45="", "", 'Window entry'!E45)</f>
        <v/>
      </c>
      <c r="W51" s="29" t="str">
        <f>IF(N51="", "", IF(OR('Window entry'!J45="Yes",'Window entry'!I45="Yes"),$AG$56, IF(OR(Q51="", V51=""), "need more data...", IF(OR(Q51=$AG$43, Q51=$AG$44, Q51=$AG$45), $AG$56, IF(OR(Q51=$AG$40,Q51=$AG$41), IF(R51="Yes", IF(V51&lt;=MinPD_U, IF(V51&lt;=HPPD_U, $AG$53, $AG$49), $AG$56), IF(S51="Yes", IF(V51&lt;=MinBPA_U, IF(V51&lt;=HPBPA_U, $AG$52, $AG$48),$AG$56),IF(V51&lt;=Min_U, IF(V51&lt;=HP_U, $AG$52, $AG$48),$AG$56))),IF(Q51=$AG$42, IF(R51="Yes",IF(V51&lt;=MinPD_U, IF(V51&lt;=HPPD_U, $AG$55, $AG$51), $AG$56), IF(S51="Yes", IF(V51&lt;=MinBPA_U, IF(V51&lt;=HPBPA_U, $AG$54, $AG$50),$AG$56),IF(V51&lt;=Min_U, IF(V51&lt;=HP_U, $AG$54, $AG$50),$AG$56)))))))))</f>
        <v/>
      </c>
      <c r="X51" s="12"/>
      <c r="Y51" s="14"/>
      <c r="Z51" s="177" t="str">
        <f>IF('Window entry'!K45="", "", 'Window entry'!K45)</f>
        <v/>
      </c>
      <c r="AA51" s="16" t="str">
        <f t="shared" si="1"/>
        <v/>
      </c>
      <c r="AB51" s="229"/>
      <c r="AC51" s="229"/>
      <c r="AE51" s="229"/>
      <c r="AG51" s="183" t="str">
        <f>CONCATENATE("Double-pane glass patio door to U≤", FIXED(MinPD_U,2))</f>
        <v>Double-pane glass patio door to U≤0.30</v>
      </c>
      <c r="AH51" s="183"/>
      <c r="AI51" s="183"/>
      <c r="AJ51" s="183"/>
      <c r="AK51" s="183" t="str">
        <f t="shared" si="2"/>
        <v/>
      </c>
      <c r="AL51" s="227">
        <f t="shared" si="19"/>
        <v>0</v>
      </c>
      <c r="AM51" s="227">
        <f t="shared" si="19"/>
        <v>0</v>
      </c>
      <c r="AN51" s="227">
        <f t="shared" si="19"/>
        <v>0</v>
      </c>
      <c r="AO51" s="227">
        <f t="shared" si="19"/>
        <v>0</v>
      </c>
      <c r="AP51" s="227">
        <f t="shared" si="19"/>
        <v>0</v>
      </c>
      <c r="AQ51" s="227">
        <f t="shared" si="19"/>
        <v>0</v>
      </c>
      <c r="AR51" s="227">
        <f t="shared" si="19"/>
        <v>0</v>
      </c>
      <c r="AS51" s="227">
        <f t="shared" si="19"/>
        <v>0</v>
      </c>
      <c r="AT51" s="227">
        <f t="shared" si="4"/>
        <v>0</v>
      </c>
      <c r="AU51" s="184">
        <f t="shared" si="20"/>
        <v>0</v>
      </c>
      <c r="AV51" s="184">
        <f t="shared" si="20"/>
        <v>0</v>
      </c>
      <c r="AW51" s="184">
        <f t="shared" si="20"/>
        <v>0</v>
      </c>
      <c r="AX51" s="184">
        <f t="shared" si="20"/>
        <v>0</v>
      </c>
      <c r="AY51" s="184">
        <f t="shared" si="20"/>
        <v>0</v>
      </c>
      <c r="AZ51" s="184">
        <f t="shared" si="20"/>
        <v>0</v>
      </c>
      <c r="BA51" s="184">
        <f t="shared" si="20"/>
        <v>0</v>
      </c>
      <c r="BB51" s="184">
        <f t="shared" si="20"/>
        <v>0</v>
      </c>
      <c r="BC51" s="184">
        <f t="shared" si="6"/>
        <v>0</v>
      </c>
      <c r="BD51" s="184">
        <f t="shared" si="21"/>
        <v>0</v>
      </c>
      <c r="BE51" s="184">
        <f t="shared" si="21"/>
        <v>0</v>
      </c>
      <c r="BF51" s="184">
        <f t="shared" si="21"/>
        <v>0</v>
      </c>
      <c r="BG51" s="184">
        <f t="shared" si="21"/>
        <v>0</v>
      </c>
      <c r="BH51" s="184">
        <f t="shared" si="21"/>
        <v>0</v>
      </c>
      <c r="BI51" s="184">
        <f t="shared" si="21"/>
        <v>0</v>
      </c>
      <c r="BJ51" s="184">
        <f t="shared" si="21"/>
        <v>0</v>
      </c>
      <c r="BK51" s="184">
        <f t="shared" si="21"/>
        <v>0</v>
      </c>
      <c r="BL51" s="184">
        <f t="shared" si="21"/>
        <v>0</v>
      </c>
      <c r="BM51" s="185">
        <f t="shared" si="16"/>
        <v>0</v>
      </c>
      <c r="BN51" s="185">
        <f t="shared" si="16"/>
        <v>0</v>
      </c>
      <c r="BO51" s="185">
        <f t="shared" si="16"/>
        <v>0</v>
      </c>
      <c r="BP51" s="185">
        <f t="shared" si="16"/>
        <v>0</v>
      </c>
      <c r="BQ51" s="185">
        <f t="shared" si="16"/>
        <v>0</v>
      </c>
      <c r="BR51" s="185">
        <f t="shared" si="17"/>
        <v>0</v>
      </c>
      <c r="BS51" s="185">
        <f t="shared" si="17"/>
        <v>0</v>
      </c>
      <c r="BT51" s="185">
        <f t="shared" si="18"/>
        <v>0</v>
      </c>
      <c r="BU51" s="185">
        <f t="shared" si="18"/>
        <v>0</v>
      </c>
      <c r="GF51" s="56"/>
      <c r="GG51" s="56"/>
      <c r="HX51" s="57"/>
      <c r="HY51" s="57"/>
    </row>
    <row r="52" spans="1:233" ht="12.75" customHeight="1" x14ac:dyDescent="0.2">
      <c r="A52" s="53">
        <f t="shared" si="9"/>
        <v>1</v>
      </c>
      <c r="B52" s="1" t="s">
        <v>2</v>
      </c>
      <c r="C52" s="118">
        <v>23</v>
      </c>
      <c r="D52" s="130"/>
      <c r="E52" s="131"/>
      <c r="F52" s="23"/>
      <c r="G52" s="131"/>
      <c r="H52" s="128">
        <f t="shared" si="10"/>
        <v>0</v>
      </c>
      <c r="I52" s="5">
        <f t="shared" si="11"/>
        <v>0</v>
      </c>
      <c r="J52" s="125">
        <f t="shared" si="0"/>
        <v>0</v>
      </c>
      <c r="L52" s="19">
        <v>23</v>
      </c>
      <c r="M52" s="4"/>
      <c r="N52" s="147" t="str">
        <f>IF(M52="", IF('Window entry'!O46*'Window entry'!P46, 'Window entry'!O46*'Window entry'!P46,""), IF('Window entry'!O46*'Window entry'!P46*M52, 'Window entry'!O46*'Window entry'!P46*M52,""))</f>
        <v/>
      </c>
      <c r="O52" s="150">
        <f>'Window entry'!O46</f>
        <v>0</v>
      </c>
      <c r="P52" s="151">
        <f>'Window entry'!P46</f>
        <v>0</v>
      </c>
      <c r="Q52" s="138" t="str">
        <f>IF('Window entry'!F46="", "", 'Window entry'!F46)</f>
        <v/>
      </c>
      <c r="R52" s="119" t="str">
        <f>IF('Window entry'!G46="", "", 'Window entry'!G46)</f>
        <v/>
      </c>
      <c r="S52" s="119" t="str">
        <f>IF('Window entry'!H46="", "", 'Window entry'!H46)</f>
        <v/>
      </c>
      <c r="T52" s="119" t="str">
        <f>IF('Window entry'!I46="", "", 'Window entry'!I46)</f>
        <v/>
      </c>
      <c r="U52" s="119" t="str">
        <f>IF('Window entry'!J46="", "", 'Window entry'!J46)</f>
        <v/>
      </c>
      <c r="V52" s="119" t="str">
        <f>IF('Window entry'!E46="", "", 'Window entry'!E46)</f>
        <v/>
      </c>
      <c r="W52" s="29" t="str">
        <f>IF(N52="", "", IF(OR('Window entry'!J46="Yes",'Window entry'!I46="Yes"),$AG$56, IF(OR(Q52="", V52=""), "need more data...", IF(OR(Q52=$AG$43, Q52=$AG$44, Q52=$AG$45), $AG$56, IF(OR(Q52=$AG$40,Q52=$AG$41), IF(R52="Yes", IF(V52&lt;=MinPD_U, IF(V52&lt;=HPPD_U, $AG$53, $AG$49), $AG$56), IF(S52="Yes", IF(V52&lt;=MinBPA_U, IF(V52&lt;=HPBPA_U, $AG$52, $AG$48),$AG$56),IF(V52&lt;=Min_U, IF(V52&lt;=HP_U, $AG$52, $AG$48),$AG$56))),IF(Q52=$AG$42, IF(R52="Yes",IF(V52&lt;=MinPD_U, IF(V52&lt;=HPPD_U, $AG$55, $AG$51), $AG$56), IF(S52="Yes", IF(V52&lt;=MinBPA_U, IF(V52&lt;=HPBPA_U, $AG$54, $AG$50),$AG$56),IF(V52&lt;=Min_U, IF(V52&lt;=HP_U, $AG$54, $AG$50),$AG$56)))))))))</f>
        <v/>
      </c>
      <c r="X52" s="12"/>
      <c r="Y52" s="14"/>
      <c r="Z52" s="177" t="str">
        <f>IF('Window entry'!K46="", "", 'Window entry'!K46)</f>
        <v/>
      </c>
      <c r="AA52" s="16" t="str">
        <f t="shared" si="1"/>
        <v/>
      </c>
      <c r="AC52" s="229"/>
      <c r="AG52" s="183" t="str">
        <f>CONCATENATE("Single-pane window to U≤", FIXED(HP_U,2))</f>
        <v>Single-pane window to U≤0.22</v>
      </c>
      <c r="AH52" s="183"/>
      <c r="AI52" s="183"/>
      <c r="AJ52" s="183"/>
      <c r="AK52" s="183" t="str">
        <f t="shared" si="2"/>
        <v/>
      </c>
      <c r="AL52" s="227">
        <f t="shared" si="19"/>
        <v>0</v>
      </c>
      <c r="AM52" s="227">
        <f t="shared" si="19"/>
        <v>0</v>
      </c>
      <c r="AN52" s="227">
        <f t="shared" si="19"/>
        <v>0</v>
      </c>
      <c r="AO52" s="227">
        <f t="shared" si="19"/>
        <v>0</v>
      </c>
      <c r="AP52" s="227">
        <f t="shared" si="19"/>
        <v>0</v>
      </c>
      <c r="AQ52" s="227">
        <f t="shared" si="19"/>
        <v>0</v>
      </c>
      <c r="AR52" s="227">
        <f t="shared" si="19"/>
        <v>0</v>
      </c>
      <c r="AS52" s="227">
        <f t="shared" si="19"/>
        <v>0</v>
      </c>
      <c r="AT52" s="227">
        <f t="shared" si="4"/>
        <v>0</v>
      </c>
      <c r="AU52" s="184">
        <f t="shared" si="20"/>
        <v>0</v>
      </c>
      <c r="AV52" s="184">
        <f t="shared" si="20"/>
        <v>0</v>
      </c>
      <c r="AW52" s="184">
        <f t="shared" si="20"/>
        <v>0</v>
      </c>
      <c r="AX52" s="184">
        <f t="shared" si="20"/>
        <v>0</v>
      </c>
      <c r="AY52" s="184">
        <f t="shared" si="20"/>
        <v>0</v>
      </c>
      <c r="AZ52" s="184">
        <f t="shared" si="20"/>
        <v>0</v>
      </c>
      <c r="BA52" s="184">
        <f t="shared" si="20"/>
        <v>0</v>
      </c>
      <c r="BB52" s="184">
        <f t="shared" si="20"/>
        <v>0</v>
      </c>
      <c r="BC52" s="184">
        <f t="shared" si="6"/>
        <v>0</v>
      </c>
      <c r="BD52" s="184">
        <f t="shared" si="21"/>
        <v>0</v>
      </c>
      <c r="BE52" s="184">
        <f t="shared" si="21"/>
        <v>0</v>
      </c>
      <c r="BF52" s="184">
        <f t="shared" si="21"/>
        <v>0</v>
      </c>
      <c r="BG52" s="184">
        <f t="shared" si="21"/>
        <v>0</v>
      </c>
      <c r="BH52" s="184">
        <f t="shared" si="21"/>
        <v>0</v>
      </c>
      <c r="BI52" s="184">
        <f t="shared" si="21"/>
        <v>0</v>
      </c>
      <c r="BJ52" s="184">
        <f t="shared" si="21"/>
        <v>0</v>
      </c>
      <c r="BK52" s="184">
        <f t="shared" si="21"/>
        <v>0</v>
      </c>
      <c r="BL52" s="184">
        <f t="shared" si="21"/>
        <v>0</v>
      </c>
      <c r="BM52" s="185">
        <f t="shared" si="16"/>
        <v>0</v>
      </c>
      <c r="BN52" s="185">
        <f t="shared" si="16"/>
        <v>0</v>
      </c>
      <c r="BO52" s="185">
        <f t="shared" si="16"/>
        <v>0</v>
      </c>
      <c r="BP52" s="185">
        <f t="shared" si="16"/>
        <v>0</v>
      </c>
      <c r="BQ52" s="185">
        <f t="shared" si="16"/>
        <v>0</v>
      </c>
      <c r="BR52" s="185">
        <f t="shared" si="17"/>
        <v>0</v>
      </c>
      <c r="BS52" s="185">
        <f t="shared" si="17"/>
        <v>0</v>
      </c>
      <c r="BT52" s="185">
        <f t="shared" si="18"/>
        <v>0</v>
      </c>
      <c r="BU52" s="185">
        <f t="shared" si="18"/>
        <v>0</v>
      </c>
      <c r="GF52" s="56"/>
      <c r="GG52" s="56"/>
      <c r="HX52" s="57"/>
      <c r="HY52" s="57"/>
    </row>
    <row r="53" spans="1:233" ht="12.75" customHeight="1" x14ac:dyDescent="0.2">
      <c r="A53" s="53">
        <f t="shared" si="9"/>
        <v>1</v>
      </c>
      <c r="B53" s="1" t="s">
        <v>2</v>
      </c>
      <c r="C53" s="118">
        <v>24</v>
      </c>
      <c r="D53" s="130"/>
      <c r="E53" s="131"/>
      <c r="F53" s="23"/>
      <c r="G53" s="131"/>
      <c r="H53" s="128">
        <f t="shared" si="10"/>
        <v>0</v>
      </c>
      <c r="I53" s="5">
        <f t="shared" si="11"/>
        <v>0</v>
      </c>
      <c r="J53" s="125">
        <f t="shared" si="0"/>
        <v>0</v>
      </c>
      <c r="L53" s="19">
        <v>24</v>
      </c>
      <c r="M53" s="4"/>
      <c r="N53" s="147" t="str">
        <f>IF(M53="", IF('Window entry'!O47*'Window entry'!P47, 'Window entry'!O47*'Window entry'!P47,""), IF('Window entry'!O47*'Window entry'!P47*M53, 'Window entry'!O47*'Window entry'!P47*M53,""))</f>
        <v/>
      </c>
      <c r="O53" s="150">
        <f>'Window entry'!O47</f>
        <v>0</v>
      </c>
      <c r="P53" s="151">
        <f>'Window entry'!P47</f>
        <v>0</v>
      </c>
      <c r="Q53" s="138" t="str">
        <f>IF('Window entry'!F47="", "", 'Window entry'!F47)</f>
        <v/>
      </c>
      <c r="R53" s="119" t="str">
        <f>IF('Window entry'!G47="", "", 'Window entry'!G47)</f>
        <v/>
      </c>
      <c r="S53" s="119" t="str">
        <f>IF('Window entry'!H47="", "", 'Window entry'!H47)</f>
        <v/>
      </c>
      <c r="T53" s="119" t="str">
        <f>IF('Window entry'!I47="", "", 'Window entry'!I47)</f>
        <v/>
      </c>
      <c r="U53" s="119" t="str">
        <f>IF('Window entry'!J47="", "", 'Window entry'!J47)</f>
        <v/>
      </c>
      <c r="V53" s="119" t="str">
        <f>IF('Window entry'!E47="", "", 'Window entry'!E47)</f>
        <v/>
      </c>
      <c r="W53" s="29" t="str">
        <f>IF(N53="", "", IF(OR('Window entry'!J47="Yes",'Window entry'!I47="Yes"),$AG$56, IF(OR(Q53="", V53=""), "need more data...", IF(OR(Q53=$AG$43, Q53=$AG$44, Q53=$AG$45), $AG$56, IF(OR(Q53=$AG$40,Q53=$AG$41), IF(R53="Yes", IF(V53&lt;=MinPD_U, IF(V53&lt;=HPPD_U, $AG$53, $AG$49), $AG$56), IF(S53="Yes", IF(V53&lt;=MinBPA_U, IF(V53&lt;=HPBPA_U, $AG$52, $AG$48),$AG$56),IF(V53&lt;=Min_U, IF(V53&lt;=HP_U, $AG$52, $AG$48),$AG$56))),IF(Q53=$AG$42, IF(R53="Yes",IF(V53&lt;=MinPD_U, IF(V53&lt;=HPPD_U, $AG$55, $AG$51), $AG$56), IF(S53="Yes", IF(V53&lt;=MinBPA_U, IF(V53&lt;=HPBPA_U, $AG$54, $AG$50),$AG$56),IF(V53&lt;=Min_U, IF(V53&lt;=HP_U, $AG$54, $AG$50),$AG$56)))))))))</f>
        <v/>
      </c>
      <c r="X53" s="12"/>
      <c r="Y53" s="14"/>
      <c r="Z53" s="177" t="str">
        <f>IF('Window entry'!K47="", "", 'Window entry'!K47)</f>
        <v/>
      </c>
      <c r="AA53" s="16" t="str">
        <f t="shared" si="1"/>
        <v/>
      </c>
      <c r="AB53" s="230"/>
      <c r="AG53" s="183" t="str">
        <f>CONCATENATE("Single-pane glass patio door to U≤", FIXED(HPPD_U,2))</f>
        <v>Single-pane glass patio door to U≤0.25</v>
      </c>
      <c r="AI53" s="183"/>
      <c r="AJ53" s="183"/>
      <c r="AK53" s="183" t="str">
        <f t="shared" si="2"/>
        <v/>
      </c>
      <c r="AL53" s="227">
        <f t="shared" si="19"/>
        <v>0</v>
      </c>
      <c r="AM53" s="227">
        <f t="shared" si="19"/>
        <v>0</v>
      </c>
      <c r="AN53" s="227">
        <f t="shared" si="19"/>
        <v>0</v>
      </c>
      <c r="AO53" s="227">
        <f t="shared" si="19"/>
        <v>0</v>
      </c>
      <c r="AP53" s="227">
        <f t="shared" si="19"/>
        <v>0</v>
      </c>
      <c r="AQ53" s="227">
        <f t="shared" si="19"/>
        <v>0</v>
      </c>
      <c r="AR53" s="227">
        <f t="shared" si="19"/>
        <v>0</v>
      </c>
      <c r="AS53" s="227">
        <f t="shared" si="19"/>
        <v>0</v>
      </c>
      <c r="AT53" s="227">
        <f t="shared" si="4"/>
        <v>0</v>
      </c>
      <c r="AU53" s="184">
        <f t="shared" si="20"/>
        <v>0</v>
      </c>
      <c r="AV53" s="184">
        <f t="shared" si="20"/>
        <v>0</v>
      </c>
      <c r="AW53" s="184">
        <f t="shared" si="20"/>
        <v>0</v>
      </c>
      <c r="AX53" s="184">
        <f t="shared" si="20"/>
        <v>0</v>
      </c>
      <c r="AY53" s="184">
        <f t="shared" si="20"/>
        <v>0</v>
      </c>
      <c r="AZ53" s="184">
        <f t="shared" si="20"/>
        <v>0</v>
      </c>
      <c r="BA53" s="184">
        <f t="shared" si="20"/>
        <v>0</v>
      </c>
      <c r="BB53" s="184">
        <f t="shared" si="20"/>
        <v>0</v>
      </c>
      <c r="BC53" s="184">
        <f t="shared" si="6"/>
        <v>0</v>
      </c>
      <c r="BD53" s="184">
        <f t="shared" si="21"/>
        <v>0</v>
      </c>
      <c r="BE53" s="184">
        <f t="shared" si="21"/>
        <v>0</v>
      </c>
      <c r="BF53" s="184">
        <f t="shared" si="21"/>
        <v>0</v>
      </c>
      <c r="BG53" s="184">
        <f t="shared" si="21"/>
        <v>0</v>
      </c>
      <c r="BH53" s="184">
        <f t="shared" si="21"/>
        <v>0</v>
      </c>
      <c r="BI53" s="184">
        <f t="shared" si="21"/>
        <v>0</v>
      </c>
      <c r="BJ53" s="184">
        <f t="shared" si="21"/>
        <v>0</v>
      </c>
      <c r="BK53" s="184">
        <f t="shared" si="21"/>
        <v>0</v>
      </c>
      <c r="BL53" s="184">
        <f t="shared" si="21"/>
        <v>0</v>
      </c>
      <c r="BM53" s="185">
        <f t="shared" si="16"/>
        <v>0</v>
      </c>
      <c r="BN53" s="185">
        <f t="shared" si="16"/>
        <v>0</v>
      </c>
      <c r="BO53" s="185">
        <f t="shared" si="16"/>
        <v>0</v>
      </c>
      <c r="BP53" s="185">
        <f t="shared" si="16"/>
        <v>0</v>
      </c>
      <c r="BQ53" s="185">
        <f t="shared" si="16"/>
        <v>0</v>
      </c>
      <c r="BR53" s="185">
        <f t="shared" si="17"/>
        <v>0</v>
      </c>
      <c r="BS53" s="185">
        <f t="shared" si="17"/>
        <v>0</v>
      </c>
      <c r="BT53" s="185">
        <f t="shared" si="18"/>
        <v>0</v>
      </c>
      <c r="BU53" s="185">
        <f t="shared" si="18"/>
        <v>0</v>
      </c>
      <c r="GF53" s="56"/>
      <c r="GG53" s="56"/>
      <c r="HX53" s="57"/>
      <c r="HY53" s="57"/>
    </row>
    <row r="54" spans="1:233" ht="12.75" customHeight="1" x14ac:dyDescent="0.2">
      <c r="A54" s="53">
        <f t="shared" si="9"/>
        <v>1</v>
      </c>
      <c r="B54" s="1" t="s">
        <v>2</v>
      </c>
      <c r="C54" s="118">
        <v>25</v>
      </c>
      <c r="D54" s="130"/>
      <c r="E54" s="131"/>
      <c r="F54" s="23"/>
      <c r="G54" s="131"/>
      <c r="H54" s="128">
        <f t="shared" si="10"/>
        <v>0</v>
      </c>
      <c r="I54" s="5">
        <f t="shared" si="11"/>
        <v>0</v>
      </c>
      <c r="J54" s="125">
        <f t="shared" si="0"/>
        <v>0</v>
      </c>
      <c r="L54" s="19">
        <v>25</v>
      </c>
      <c r="M54" s="4"/>
      <c r="N54" s="147" t="str">
        <f>IF(M54="", IF('Window entry'!O48*'Window entry'!P48, 'Window entry'!O48*'Window entry'!P48,""), IF('Window entry'!O48*'Window entry'!P48*M54, 'Window entry'!O48*'Window entry'!P48*M54,""))</f>
        <v/>
      </c>
      <c r="O54" s="150">
        <f>'Window entry'!O48</f>
        <v>0</v>
      </c>
      <c r="P54" s="151">
        <f>'Window entry'!P48</f>
        <v>0</v>
      </c>
      <c r="Q54" s="138" t="str">
        <f>IF('Window entry'!F48="", "", 'Window entry'!F48)</f>
        <v/>
      </c>
      <c r="R54" s="119" t="str">
        <f>IF('Window entry'!G48="", "", 'Window entry'!G48)</f>
        <v/>
      </c>
      <c r="S54" s="119" t="str">
        <f>IF('Window entry'!H48="", "", 'Window entry'!H48)</f>
        <v/>
      </c>
      <c r="T54" s="119" t="str">
        <f>IF('Window entry'!I48="", "", 'Window entry'!I48)</f>
        <v/>
      </c>
      <c r="U54" s="119" t="str">
        <f>IF('Window entry'!J48="", "", 'Window entry'!J48)</f>
        <v/>
      </c>
      <c r="V54" s="119" t="str">
        <f>IF('Window entry'!E48="", "", 'Window entry'!E48)</f>
        <v/>
      </c>
      <c r="W54" s="29" t="str">
        <f>IF(N54="", "", IF(OR('Window entry'!J48="Yes",'Window entry'!I48="Yes"),$AG$56, IF(OR(Q54="", V54=""), "need more data...", IF(OR(Q54=$AG$43, Q54=$AG$44, Q54=$AG$45), $AG$56, IF(OR(Q54=$AG$40,Q54=$AG$41), IF(R54="Yes", IF(V54&lt;=MinPD_U, IF(V54&lt;=HPPD_U, $AG$53, $AG$49), $AG$56), IF(S54="Yes", IF(V54&lt;=MinBPA_U, IF(V54&lt;=HPBPA_U, $AG$52, $AG$48),$AG$56),IF(V54&lt;=Min_U, IF(V54&lt;=HP_U, $AG$52, $AG$48),$AG$56))),IF(Q54=$AG$42, IF(R54="Yes",IF(V54&lt;=MinPD_U, IF(V54&lt;=HPPD_U, $AG$55, $AG$51), $AG$56), IF(S54="Yes", IF(V54&lt;=MinBPA_U, IF(V54&lt;=HPBPA_U, $AG$54, $AG$50),$AG$56),IF(V54&lt;=Min_U, IF(V54&lt;=HP_U, $AG$54, $AG$50),$AG$56)))))))))</f>
        <v/>
      </c>
      <c r="X54" s="12"/>
      <c r="Y54" s="14"/>
      <c r="Z54" s="177" t="str">
        <f>IF('Window entry'!K48="", "", 'Window entry'!K48)</f>
        <v/>
      </c>
      <c r="AA54" s="16" t="str">
        <f t="shared" si="1"/>
        <v/>
      </c>
      <c r="AB54" s="230"/>
      <c r="AC54" s="230"/>
      <c r="AG54" s="183" t="str">
        <f>CONCATENATE("Double-pane window to U≤", FIXED(HP_U,2))</f>
        <v>Double-pane window to U≤0.22</v>
      </c>
      <c r="AI54" s="183"/>
      <c r="AJ54" s="183"/>
      <c r="AK54" s="183" t="str">
        <f t="shared" si="2"/>
        <v/>
      </c>
      <c r="AL54" s="227">
        <f t="shared" si="19"/>
        <v>0</v>
      </c>
      <c r="AM54" s="227">
        <f t="shared" si="19"/>
        <v>0</v>
      </c>
      <c r="AN54" s="227">
        <f t="shared" si="19"/>
        <v>0</v>
      </c>
      <c r="AO54" s="227">
        <f t="shared" si="19"/>
        <v>0</v>
      </c>
      <c r="AP54" s="227">
        <f t="shared" si="19"/>
        <v>0</v>
      </c>
      <c r="AQ54" s="227">
        <f t="shared" si="19"/>
        <v>0</v>
      </c>
      <c r="AR54" s="227">
        <f t="shared" si="19"/>
        <v>0</v>
      </c>
      <c r="AS54" s="227">
        <f t="shared" si="19"/>
        <v>0</v>
      </c>
      <c r="AT54" s="227">
        <f t="shared" si="4"/>
        <v>0</v>
      </c>
      <c r="AU54" s="184">
        <f t="shared" si="20"/>
        <v>0</v>
      </c>
      <c r="AV54" s="184">
        <f t="shared" si="20"/>
        <v>0</v>
      </c>
      <c r="AW54" s="184">
        <f t="shared" si="20"/>
        <v>0</v>
      </c>
      <c r="AX54" s="184">
        <f t="shared" si="20"/>
        <v>0</v>
      </c>
      <c r="AY54" s="184">
        <f t="shared" si="20"/>
        <v>0</v>
      </c>
      <c r="AZ54" s="184">
        <f t="shared" si="20"/>
        <v>0</v>
      </c>
      <c r="BA54" s="184">
        <f t="shared" si="20"/>
        <v>0</v>
      </c>
      <c r="BB54" s="184">
        <f t="shared" si="20"/>
        <v>0</v>
      </c>
      <c r="BC54" s="184">
        <f t="shared" si="6"/>
        <v>0</v>
      </c>
      <c r="BD54" s="184">
        <f t="shared" si="21"/>
        <v>0</v>
      </c>
      <c r="BE54" s="184">
        <f t="shared" si="21"/>
        <v>0</v>
      </c>
      <c r="BF54" s="184">
        <f t="shared" si="21"/>
        <v>0</v>
      </c>
      <c r="BG54" s="184">
        <f t="shared" si="21"/>
        <v>0</v>
      </c>
      <c r="BH54" s="184">
        <f t="shared" si="21"/>
        <v>0</v>
      </c>
      <c r="BI54" s="184">
        <f t="shared" si="21"/>
        <v>0</v>
      </c>
      <c r="BJ54" s="184">
        <f t="shared" si="21"/>
        <v>0</v>
      </c>
      <c r="BK54" s="184">
        <f t="shared" si="21"/>
        <v>0</v>
      </c>
      <c r="BL54" s="184">
        <f t="shared" si="21"/>
        <v>0</v>
      </c>
      <c r="BM54" s="185">
        <f t="shared" si="16"/>
        <v>0</v>
      </c>
      <c r="BN54" s="185">
        <f t="shared" si="16"/>
        <v>0</v>
      </c>
      <c r="BO54" s="185">
        <f t="shared" si="16"/>
        <v>0</v>
      </c>
      <c r="BP54" s="185">
        <f t="shared" si="16"/>
        <v>0</v>
      </c>
      <c r="BQ54" s="185">
        <f t="shared" si="16"/>
        <v>0</v>
      </c>
      <c r="BR54" s="185">
        <f t="shared" si="17"/>
        <v>0</v>
      </c>
      <c r="BS54" s="185">
        <f t="shared" si="17"/>
        <v>0</v>
      </c>
      <c r="BT54" s="185">
        <f t="shared" si="18"/>
        <v>0</v>
      </c>
      <c r="BU54" s="185">
        <f t="shared" si="18"/>
        <v>0</v>
      </c>
      <c r="GF54" s="56"/>
      <c r="GG54" s="56"/>
      <c r="HX54" s="57"/>
      <c r="HY54" s="57"/>
    </row>
    <row r="55" spans="1:233" ht="12.75" customHeight="1" x14ac:dyDescent="0.2">
      <c r="A55" s="53">
        <f t="shared" si="9"/>
        <v>1</v>
      </c>
      <c r="B55" s="1" t="s">
        <v>2</v>
      </c>
      <c r="C55" s="118">
        <v>26</v>
      </c>
      <c r="D55" s="130"/>
      <c r="E55" s="131"/>
      <c r="F55" s="23"/>
      <c r="G55" s="131"/>
      <c r="H55" s="128">
        <f t="shared" si="10"/>
        <v>0</v>
      </c>
      <c r="I55" s="5">
        <f t="shared" si="11"/>
        <v>0</v>
      </c>
      <c r="J55" s="125">
        <f t="shared" si="0"/>
        <v>0</v>
      </c>
      <c r="L55" s="19">
        <v>26</v>
      </c>
      <c r="M55" s="4"/>
      <c r="N55" s="147" t="str">
        <f>IF(M55="", IF('Window entry'!O49*'Window entry'!P49, 'Window entry'!O49*'Window entry'!P49,""), IF('Window entry'!O49*'Window entry'!P49*M55, 'Window entry'!O49*'Window entry'!P49*M55,""))</f>
        <v/>
      </c>
      <c r="O55" s="150">
        <f>'Window entry'!O49</f>
        <v>0</v>
      </c>
      <c r="P55" s="151">
        <f>'Window entry'!P49</f>
        <v>0</v>
      </c>
      <c r="Q55" s="138" t="str">
        <f>IF('Window entry'!F49="", "", 'Window entry'!F49)</f>
        <v/>
      </c>
      <c r="R55" s="119" t="str">
        <f>IF('Window entry'!G49="", "", 'Window entry'!G49)</f>
        <v/>
      </c>
      <c r="S55" s="119" t="str">
        <f>IF('Window entry'!H49="", "", 'Window entry'!H49)</f>
        <v/>
      </c>
      <c r="T55" s="119" t="str">
        <f>IF('Window entry'!I49="", "", 'Window entry'!I49)</f>
        <v/>
      </c>
      <c r="U55" s="119" t="str">
        <f>IF('Window entry'!J49="", "", 'Window entry'!J49)</f>
        <v/>
      </c>
      <c r="V55" s="119" t="str">
        <f>IF('Window entry'!E49="", "", 'Window entry'!E49)</f>
        <v/>
      </c>
      <c r="W55" s="29" t="str">
        <f>IF(N55="", "", IF(OR('Window entry'!J49="Yes",'Window entry'!I49="Yes"),$AG$56, IF(OR(Q55="", V55=""), "need more data...", IF(OR(Q55=$AG$43, Q55=$AG$44, Q55=$AG$45), $AG$56, IF(OR(Q55=$AG$40,Q55=$AG$41), IF(R55="Yes", IF(V55&lt;=MinPD_U, IF(V55&lt;=HPPD_U, $AG$53, $AG$49), $AG$56), IF(S55="Yes", IF(V55&lt;=MinBPA_U, IF(V55&lt;=HPBPA_U, $AG$52, $AG$48),$AG$56),IF(V55&lt;=Min_U, IF(V55&lt;=HP_U, $AG$52, $AG$48),$AG$56))),IF(Q55=$AG$42, IF(R55="Yes",IF(V55&lt;=MinPD_U, IF(V55&lt;=HPPD_U, $AG$55, $AG$51), $AG$56), IF(S55="Yes", IF(V55&lt;=MinBPA_U, IF(V55&lt;=HPBPA_U, $AG$54, $AG$50),$AG$56),IF(V55&lt;=Min_U, IF(V55&lt;=HP_U, $AG$54, $AG$50),$AG$56)))))))))</f>
        <v/>
      </c>
      <c r="X55" s="12"/>
      <c r="Y55" s="14"/>
      <c r="Z55" s="177" t="str">
        <f>IF('Window entry'!K49="", "", 'Window entry'!K49)</f>
        <v/>
      </c>
      <c r="AA55" s="16" t="str">
        <f t="shared" si="1"/>
        <v/>
      </c>
      <c r="AB55" s="230"/>
      <c r="AC55" s="230"/>
      <c r="AG55" s="183" t="str">
        <f>CONCATENATE("Double-pane glass patio door to U≤", FIXED(HPPD_U,2))</f>
        <v>Double-pane glass patio door to U≤0.25</v>
      </c>
      <c r="AI55" s="183"/>
      <c r="AJ55" s="183"/>
      <c r="AK55" s="183" t="str">
        <f t="shared" si="2"/>
        <v/>
      </c>
      <c r="AL55" s="227">
        <f t="shared" si="19"/>
        <v>0</v>
      </c>
      <c r="AM55" s="227">
        <f t="shared" si="19"/>
        <v>0</v>
      </c>
      <c r="AN55" s="227">
        <f t="shared" si="19"/>
        <v>0</v>
      </c>
      <c r="AO55" s="227">
        <f t="shared" si="19"/>
        <v>0</v>
      </c>
      <c r="AP55" s="227">
        <f t="shared" si="19"/>
        <v>0</v>
      </c>
      <c r="AQ55" s="227">
        <f t="shared" si="19"/>
        <v>0</v>
      </c>
      <c r="AR55" s="227">
        <f t="shared" si="19"/>
        <v>0</v>
      </c>
      <c r="AS55" s="227">
        <f t="shared" si="19"/>
        <v>0</v>
      </c>
      <c r="AT55" s="227">
        <f t="shared" si="4"/>
        <v>0</v>
      </c>
      <c r="AU55" s="184">
        <f t="shared" si="20"/>
        <v>0</v>
      </c>
      <c r="AV55" s="184">
        <f t="shared" si="20"/>
        <v>0</v>
      </c>
      <c r="AW55" s="184">
        <f t="shared" si="20"/>
        <v>0</v>
      </c>
      <c r="AX55" s="184">
        <f t="shared" si="20"/>
        <v>0</v>
      </c>
      <c r="AY55" s="184">
        <f t="shared" si="20"/>
        <v>0</v>
      </c>
      <c r="AZ55" s="184">
        <f t="shared" si="20"/>
        <v>0</v>
      </c>
      <c r="BA55" s="184">
        <f t="shared" si="20"/>
        <v>0</v>
      </c>
      <c r="BB55" s="184">
        <f t="shared" si="20"/>
        <v>0</v>
      </c>
      <c r="BC55" s="184">
        <f t="shared" si="6"/>
        <v>0</v>
      </c>
      <c r="BD55" s="184">
        <f t="shared" si="21"/>
        <v>0</v>
      </c>
      <c r="BE55" s="184">
        <f t="shared" si="21"/>
        <v>0</v>
      </c>
      <c r="BF55" s="184">
        <f t="shared" si="21"/>
        <v>0</v>
      </c>
      <c r="BG55" s="184">
        <f t="shared" si="21"/>
        <v>0</v>
      </c>
      <c r="BH55" s="184">
        <f t="shared" si="21"/>
        <v>0</v>
      </c>
      <c r="BI55" s="184">
        <f t="shared" si="21"/>
        <v>0</v>
      </c>
      <c r="BJ55" s="184">
        <f t="shared" si="21"/>
        <v>0</v>
      </c>
      <c r="BK55" s="184">
        <f t="shared" si="21"/>
        <v>0</v>
      </c>
      <c r="BL55" s="184">
        <f t="shared" si="21"/>
        <v>0</v>
      </c>
      <c r="BM55" s="185">
        <f t="shared" si="16"/>
        <v>0</v>
      </c>
      <c r="BN55" s="185">
        <f t="shared" si="16"/>
        <v>0</v>
      </c>
      <c r="BO55" s="185">
        <f t="shared" si="16"/>
        <v>0</v>
      </c>
      <c r="BP55" s="185">
        <f t="shared" si="16"/>
        <v>0</v>
      </c>
      <c r="BQ55" s="185">
        <f t="shared" si="16"/>
        <v>0</v>
      </c>
      <c r="BR55" s="185">
        <f t="shared" si="17"/>
        <v>0</v>
      </c>
      <c r="BS55" s="185">
        <f t="shared" si="17"/>
        <v>0</v>
      </c>
      <c r="BT55" s="185">
        <f t="shared" si="18"/>
        <v>0</v>
      </c>
      <c r="BU55" s="185">
        <f t="shared" si="18"/>
        <v>0</v>
      </c>
      <c r="GF55" s="56"/>
      <c r="GG55" s="56"/>
      <c r="HX55" s="57"/>
      <c r="HY55" s="57"/>
    </row>
    <row r="56" spans="1:233" ht="12.75" customHeight="1" x14ac:dyDescent="0.2">
      <c r="A56" s="53">
        <f t="shared" si="9"/>
        <v>1</v>
      </c>
      <c r="B56" s="1" t="s">
        <v>2</v>
      </c>
      <c r="C56" s="118">
        <v>27</v>
      </c>
      <c r="D56" s="130"/>
      <c r="E56" s="131"/>
      <c r="F56" s="23"/>
      <c r="G56" s="131"/>
      <c r="H56" s="128">
        <f t="shared" si="10"/>
        <v>0</v>
      </c>
      <c r="I56" s="5">
        <f t="shared" si="11"/>
        <v>0</v>
      </c>
      <c r="J56" s="125">
        <f t="shared" si="0"/>
        <v>0</v>
      </c>
      <c r="L56" s="19">
        <v>27</v>
      </c>
      <c r="M56" s="4"/>
      <c r="N56" s="147" t="str">
        <f>IF(M56="", IF('Window entry'!O50*'Window entry'!P50, 'Window entry'!O50*'Window entry'!P50,""), IF('Window entry'!O50*'Window entry'!P50*M56, 'Window entry'!O50*'Window entry'!P50*M56,""))</f>
        <v/>
      </c>
      <c r="O56" s="150">
        <f>'Window entry'!O50</f>
        <v>0</v>
      </c>
      <c r="P56" s="151">
        <f>'Window entry'!P50</f>
        <v>0</v>
      </c>
      <c r="Q56" s="138" t="str">
        <f>IF('Window entry'!F50="", "", 'Window entry'!F50)</f>
        <v/>
      </c>
      <c r="R56" s="119" t="str">
        <f>IF('Window entry'!G50="", "", 'Window entry'!G50)</f>
        <v/>
      </c>
      <c r="S56" s="119" t="str">
        <f>IF('Window entry'!H50="", "", 'Window entry'!H50)</f>
        <v/>
      </c>
      <c r="T56" s="119" t="str">
        <f>IF('Window entry'!I50="", "", 'Window entry'!I50)</f>
        <v/>
      </c>
      <c r="U56" s="119" t="str">
        <f>IF('Window entry'!J50="", "", 'Window entry'!J50)</f>
        <v/>
      </c>
      <c r="V56" s="119" t="str">
        <f>IF('Window entry'!E50="", "", 'Window entry'!E50)</f>
        <v/>
      </c>
      <c r="W56" s="29" t="str">
        <f>IF(N56="", "", IF(OR('Window entry'!J50="Yes",'Window entry'!I50="Yes"),$AG$56, IF(OR(Q56="", V56=""), "need more data...", IF(OR(Q56=$AG$43, Q56=$AG$44, Q56=$AG$45), $AG$56, IF(OR(Q56=$AG$40,Q56=$AG$41), IF(R56="Yes", IF(V56&lt;=MinPD_U, IF(V56&lt;=HPPD_U, $AG$53, $AG$49), $AG$56), IF(S56="Yes", IF(V56&lt;=MinBPA_U, IF(V56&lt;=HPBPA_U, $AG$52, $AG$48),$AG$56),IF(V56&lt;=Min_U, IF(V56&lt;=HP_U, $AG$52, $AG$48),$AG$56))),IF(Q56=$AG$42, IF(R56="Yes",IF(V56&lt;=MinPD_U, IF(V56&lt;=HPPD_U, $AG$55, $AG$51), $AG$56), IF(S56="Yes", IF(V56&lt;=MinBPA_U, IF(V56&lt;=HPBPA_U, $AG$54, $AG$50),$AG$56),IF(V56&lt;=Min_U, IF(V56&lt;=HP_U, $AG$54, $AG$50),$AG$56)))))))))</f>
        <v/>
      </c>
      <c r="X56" s="12"/>
      <c r="Y56" s="14"/>
      <c r="Z56" s="177" t="str">
        <f>IF('Window entry'!K50="", "", 'Window entry'!K50)</f>
        <v/>
      </c>
      <c r="AA56" s="16" t="str">
        <f t="shared" si="1"/>
        <v/>
      </c>
      <c r="AC56" s="230"/>
      <c r="AG56" s="183" t="s">
        <v>26</v>
      </c>
      <c r="AI56" s="183"/>
      <c r="AJ56" s="183"/>
      <c r="AK56" s="183" t="str">
        <f t="shared" si="2"/>
        <v/>
      </c>
      <c r="AL56" s="227">
        <f t="shared" si="19"/>
        <v>0</v>
      </c>
      <c r="AM56" s="227">
        <f t="shared" si="19"/>
        <v>0</v>
      </c>
      <c r="AN56" s="227">
        <f t="shared" si="19"/>
        <v>0</v>
      </c>
      <c r="AO56" s="227">
        <f t="shared" si="19"/>
        <v>0</v>
      </c>
      <c r="AP56" s="227">
        <f t="shared" si="19"/>
        <v>0</v>
      </c>
      <c r="AQ56" s="227">
        <f t="shared" si="19"/>
        <v>0</v>
      </c>
      <c r="AR56" s="227">
        <f t="shared" si="19"/>
        <v>0</v>
      </c>
      <c r="AS56" s="227">
        <f t="shared" si="19"/>
        <v>0</v>
      </c>
      <c r="AT56" s="227">
        <f t="shared" si="4"/>
        <v>0</v>
      </c>
      <c r="AU56" s="184">
        <f t="shared" si="20"/>
        <v>0</v>
      </c>
      <c r="AV56" s="184">
        <f t="shared" si="20"/>
        <v>0</v>
      </c>
      <c r="AW56" s="184">
        <f t="shared" si="20"/>
        <v>0</v>
      </c>
      <c r="AX56" s="184">
        <f t="shared" si="20"/>
        <v>0</v>
      </c>
      <c r="AY56" s="184">
        <f t="shared" si="20"/>
        <v>0</v>
      </c>
      <c r="AZ56" s="184">
        <f t="shared" si="20"/>
        <v>0</v>
      </c>
      <c r="BA56" s="184">
        <f t="shared" si="20"/>
        <v>0</v>
      </c>
      <c r="BB56" s="184">
        <f t="shared" si="20"/>
        <v>0</v>
      </c>
      <c r="BC56" s="184">
        <f t="shared" si="6"/>
        <v>0</v>
      </c>
      <c r="BD56" s="184">
        <f t="shared" si="21"/>
        <v>0</v>
      </c>
      <c r="BE56" s="184">
        <f t="shared" si="21"/>
        <v>0</v>
      </c>
      <c r="BF56" s="184">
        <f t="shared" si="21"/>
        <v>0</v>
      </c>
      <c r="BG56" s="184">
        <f t="shared" si="21"/>
        <v>0</v>
      </c>
      <c r="BH56" s="184">
        <f t="shared" si="21"/>
        <v>0</v>
      </c>
      <c r="BI56" s="184">
        <f t="shared" si="21"/>
        <v>0</v>
      </c>
      <c r="BJ56" s="184">
        <f t="shared" si="21"/>
        <v>0</v>
      </c>
      <c r="BK56" s="184">
        <f t="shared" si="21"/>
        <v>0</v>
      </c>
      <c r="BL56" s="184">
        <f t="shared" si="21"/>
        <v>0</v>
      </c>
      <c r="BM56" s="185">
        <f t="shared" si="16"/>
        <v>0</v>
      </c>
      <c r="BN56" s="185">
        <f t="shared" si="16"/>
        <v>0</v>
      </c>
      <c r="BO56" s="185">
        <f t="shared" si="16"/>
        <v>0</v>
      </c>
      <c r="BP56" s="185">
        <f t="shared" si="16"/>
        <v>0</v>
      </c>
      <c r="BQ56" s="185">
        <f t="shared" si="16"/>
        <v>0</v>
      </c>
      <c r="BR56" s="185">
        <f t="shared" si="17"/>
        <v>0</v>
      </c>
      <c r="BS56" s="185">
        <f t="shared" si="17"/>
        <v>0</v>
      </c>
      <c r="BT56" s="185">
        <f t="shared" si="18"/>
        <v>0</v>
      </c>
      <c r="BU56" s="185">
        <f t="shared" si="18"/>
        <v>0</v>
      </c>
      <c r="GF56" s="56"/>
      <c r="GG56" s="56"/>
      <c r="HX56" s="57"/>
      <c r="HY56" s="57"/>
    </row>
    <row r="57" spans="1:233" ht="12.75" customHeight="1" x14ac:dyDescent="0.2">
      <c r="A57" s="53">
        <f t="shared" si="9"/>
        <v>1</v>
      </c>
      <c r="B57" s="1" t="s">
        <v>2</v>
      </c>
      <c r="C57" s="118">
        <v>28</v>
      </c>
      <c r="D57" s="130"/>
      <c r="E57" s="131"/>
      <c r="F57" s="23"/>
      <c r="G57" s="131"/>
      <c r="H57" s="128">
        <f t="shared" si="10"/>
        <v>0</v>
      </c>
      <c r="I57" s="5">
        <f t="shared" si="11"/>
        <v>0</v>
      </c>
      <c r="J57" s="125">
        <f t="shared" si="0"/>
        <v>0</v>
      </c>
      <c r="L57" s="19">
        <v>28</v>
      </c>
      <c r="M57" s="4"/>
      <c r="N57" s="147" t="str">
        <f>IF(M57="", IF('Window entry'!O51*'Window entry'!P51, 'Window entry'!O51*'Window entry'!P51,""), IF('Window entry'!O51*'Window entry'!P51*M57, 'Window entry'!O51*'Window entry'!P51*M57,""))</f>
        <v/>
      </c>
      <c r="O57" s="150">
        <f>'Window entry'!O51</f>
        <v>0</v>
      </c>
      <c r="P57" s="151">
        <f>'Window entry'!P51</f>
        <v>0</v>
      </c>
      <c r="Q57" s="138" t="str">
        <f>IF('Window entry'!F51="", "", 'Window entry'!F51)</f>
        <v/>
      </c>
      <c r="R57" s="119" t="str">
        <f>IF('Window entry'!G51="", "", 'Window entry'!G51)</f>
        <v/>
      </c>
      <c r="S57" s="119" t="str">
        <f>IF('Window entry'!H51="", "", 'Window entry'!H51)</f>
        <v/>
      </c>
      <c r="T57" s="119" t="str">
        <f>IF('Window entry'!I51="", "", 'Window entry'!I51)</f>
        <v/>
      </c>
      <c r="U57" s="119" t="str">
        <f>IF('Window entry'!J51="", "", 'Window entry'!J51)</f>
        <v/>
      </c>
      <c r="V57" s="119" t="str">
        <f>IF('Window entry'!E51="", "", 'Window entry'!E51)</f>
        <v/>
      </c>
      <c r="W57" s="29" t="str">
        <f>IF(N57="", "", IF(OR('Window entry'!J51="Yes",'Window entry'!I51="Yes"),$AG$56, IF(OR(Q57="", V57=""), "need more data...", IF(OR(Q57=$AG$43, Q57=$AG$44, Q57=$AG$45), $AG$56, IF(OR(Q57=$AG$40,Q57=$AG$41), IF(R57="Yes", IF(V57&lt;=MinPD_U, IF(V57&lt;=HPPD_U, $AG$53, $AG$49), $AG$56), IF(S57="Yes", IF(V57&lt;=MinBPA_U, IF(V57&lt;=HPBPA_U, $AG$52, $AG$48),$AG$56),IF(V57&lt;=Min_U, IF(V57&lt;=HP_U, $AG$52, $AG$48),$AG$56))),IF(Q57=$AG$42, IF(R57="Yes",IF(V57&lt;=MinPD_U, IF(V57&lt;=HPPD_U, $AG$55, $AG$51), $AG$56), IF(S57="Yes", IF(V57&lt;=MinBPA_U, IF(V57&lt;=HPBPA_U, $AG$54, $AG$50),$AG$56),IF(V57&lt;=Min_U, IF(V57&lt;=HP_U, $AG$54, $AG$50),$AG$56)))))))))</f>
        <v/>
      </c>
      <c r="X57" s="12"/>
      <c r="Y57" s="14"/>
      <c r="Z57" s="177" t="str">
        <f>IF('Window entry'!K51="", "", 'Window entry'!K51)</f>
        <v/>
      </c>
      <c r="AA57" s="16" t="str">
        <f t="shared" si="1"/>
        <v/>
      </c>
      <c r="AI57" s="183"/>
      <c r="AJ57" s="183"/>
      <c r="AK57" s="183" t="str">
        <f t="shared" si="2"/>
        <v/>
      </c>
      <c r="AL57" s="227">
        <f t="shared" si="19"/>
        <v>0</v>
      </c>
      <c r="AM57" s="227">
        <f t="shared" si="19"/>
        <v>0</v>
      </c>
      <c r="AN57" s="227">
        <f t="shared" si="19"/>
        <v>0</v>
      </c>
      <c r="AO57" s="227">
        <f t="shared" si="19"/>
        <v>0</v>
      </c>
      <c r="AP57" s="227">
        <f t="shared" si="19"/>
        <v>0</v>
      </c>
      <c r="AQ57" s="227">
        <f t="shared" si="19"/>
        <v>0</v>
      </c>
      <c r="AR57" s="227">
        <f t="shared" si="19"/>
        <v>0</v>
      </c>
      <c r="AS57" s="227">
        <f t="shared" si="19"/>
        <v>0</v>
      </c>
      <c r="AT57" s="227">
        <f t="shared" si="4"/>
        <v>0</v>
      </c>
      <c r="AU57" s="184">
        <f t="shared" si="20"/>
        <v>0</v>
      </c>
      <c r="AV57" s="184">
        <f t="shared" si="20"/>
        <v>0</v>
      </c>
      <c r="AW57" s="184">
        <f t="shared" si="20"/>
        <v>0</v>
      </c>
      <c r="AX57" s="184">
        <f t="shared" si="20"/>
        <v>0</v>
      </c>
      <c r="AY57" s="184">
        <f t="shared" si="20"/>
        <v>0</v>
      </c>
      <c r="AZ57" s="184">
        <f t="shared" si="20"/>
        <v>0</v>
      </c>
      <c r="BA57" s="184">
        <f t="shared" si="20"/>
        <v>0</v>
      </c>
      <c r="BB57" s="184">
        <f t="shared" si="20"/>
        <v>0</v>
      </c>
      <c r="BC57" s="184">
        <f t="shared" si="6"/>
        <v>0</v>
      </c>
      <c r="BD57" s="184">
        <f t="shared" si="21"/>
        <v>0</v>
      </c>
      <c r="BE57" s="184">
        <f t="shared" si="21"/>
        <v>0</v>
      </c>
      <c r="BF57" s="184">
        <f t="shared" si="21"/>
        <v>0</v>
      </c>
      <c r="BG57" s="184">
        <f t="shared" si="21"/>
        <v>0</v>
      </c>
      <c r="BH57" s="184">
        <f t="shared" si="21"/>
        <v>0</v>
      </c>
      <c r="BI57" s="184">
        <f t="shared" si="21"/>
        <v>0</v>
      </c>
      <c r="BJ57" s="184">
        <f t="shared" si="21"/>
        <v>0</v>
      </c>
      <c r="BK57" s="184">
        <f t="shared" si="21"/>
        <v>0</v>
      </c>
      <c r="BL57" s="184">
        <f t="shared" si="21"/>
        <v>0</v>
      </c>
      <c r="BM57" s="185">
        <f t="shared" si="16"/>
        <v>0</v>
      </c>
      <c r="BN57" s="185">
        <f t="shared" si="16"/>
        <v>0</v>
      </c>
      <c r="BO57" s="185">
        <f t="shared" si="16"/>
        <v>0</v>
      </c>
      <c r="BP57" s="185">
        <f t="shared" si="16"/>
        <v>0</v>
      </c>
      <c r="BQ57" s="185">
        <f t="shared" si="16"/>
        <v>0</v>
      </c>
      <c r="BR57" s="185">
        <f t="shared" si="17"/>
        <v>0</v>
      </c>
      <c r="BS57" s="185">
        <f t="shared" si="17"/>
        <v>0</v>
      </c>
      <c r="BT57" s="185">
        <f t="shared" si="18"/>
        <v>0</v>
      </c>
      <c r="BU57" s="185">
        <f t="shared" si="18"/>
        <v>0</v>
      </c>
      <c r="GF57" s="56"/>
      <c r="GG57" s="56"/>
      <c r="HX57" s="57"/>
      <c r="HY57" s="57"/>
    </row>
    <row r="58" spans="1:233" ht="12.75" customHeight="1" x14ac:dyDescent="0.2">
      <c r="A58" s="53">
        <f t="shared" si="9"/>
        <v>1</v>
      </c>
      <c r="B58" s="1" t="s">
        <v>2</v>
      </c>
      <c r="C58" s="118">
        <v>29</v>
      </c>
      <c r="D58" s="130"/>
      <c r="E58" s="131"/>
      <c r="F58" s="23"/>
      <c r="G58" s="131"/>
      <c r="H58" s="128">
        <f t="shared" si="10"/>
        <v>0</v>
      </c>
      <c r="I58" s="5">
        <f t="shared" si="11"/>
        <v>0</v>
      </c>
      <c r="J58" s="125">
        <f t="shared" si="0"/>
        <v>0</v>
      </c>
      <c r="L58" s="19">
        <v>29</v>
      </c>
      <c r="M58" s="4"/>
      <c r="N58" s="147" t="str">
        <f>IF(M58="", IF('Window entry'!O52*'Window entry'!P52, 'Window entry'!O52*'Window entry'!P52,""), IF('Window entry'!O52*'Window entry'!P52*M58, 'Window entry'!O52*'Window entry'!P52*M58,""))</f>
        <v/>
      </c>
      <c r="O58" s="150">
        <f>'Window entry'!O52</f>
        <v>0</v>
      </c>
      <c r="P58" s="151">
        <f>'Window entry'!P52</f>
        <v>0</v>
      </c>
      <c r="Q58" s="138" t="str">
        <f>IF('Window entry'!F52="", "", 'Window entry'!F52)</f>
        <v/>
      </c>
      <c r="R58" s="119" t="str">
        <f>IF('Window entry'!G52="", "", 'Window entry'!G52)</f>
        <v/>
      </c>
      <c r="S58" s="119" t="str">
        <f>IF('Window entry'!H52="", "", 'Window entry'!H52)</f>
        <v/>
      </c>
      <c r="T58" s="119" t="str">
        <f>IF('Window entry'!I52="", "", 'Window entry'!I52)</f>
        <v/>
      </c>
      <c r="U58" s="119" t="str">
        <f>IF('Window entry'!J52="", "", 'Window entry'!J52)</f>
        <v/>
      </c>
      <c r="V58" s="119" t="str">
        <f>IF('Window entry'!E52="", "", 'Window entry'!E52)</f>
        <v/>
      </c>
      <c r="W58" s="29" t="str">
        <f>IF(N58="", "", IF(OR('Window entry'!J52="Yes",'Window entry'!I52="Yes"),$AG$56, IF(OR(Q58="", V58=""), "need more data...", IF(OR(Q58=$AG$43, Q58=$AG$44, Q58=$AG$45), $AG$56, IF(OR(Q58=$AG$40,Q58=$AG$41), IF(R58="Yes", IF(V58&lt;=MinPD_U, IF(V58&lt;=HPPD_U, $AG$53, $AG$49), $AG$56), IF(S58="Yes", IF(V58&lt;=MinBPA_U, IF(V58&lt;=HPBPA_U, $AG$52, $AG$48),$AG$56),IF(V58&lt;=Min_U, IF(V58&lt;=HP_U, $AG$52, $AG$48),$AG$56))),IF(Q58=$AG$42, IF(R58="Yes",IF(V58&lt;=MinPD_U, IF(V58&lt;=HPPD_U, $AG$55, $AG$51), $AG$56), IF(S58="Yes", IF(V58&lt;=MinBPA_U, IF(V58&lt;=HPBPA_U, $AG$54, $AG$50),$AG$56),IF(V58&lt;=Min_U, IF(V58&lt;=HP_U, $AG$54, $AG$50),$AG$56)))))))))</f>
        <v/>
      </c>
      <c r="X58" s="12"/>
      <c r="Y58" s="14"/>
      <c r="Z58" s="177" t="str">
        <f>IF('Window entry'!K52="", "", 'Window entry'!K52)</f>
        <v/>
      </c>
      <c r="AA58" s="16" t="str">
        <f t="shared" si="1"/>
        <v/>
      </c>
      <c r="AG58" s="183"/>
      <c r="AH58" s="183"/>
      <c r="AI58" s="183"/>
      <c r="AJ58" s="183"/>
      <c r="AK58" s="183" t="str">
        <f t="shared" si="2"/>
        <v/>
      </c>
      <c r="AL58" s="227">
        <f t="shared" si="19"/>
        <v>0</v>
      </c>
      <c r="AM58" s="227">
        <f t="shared" si="19"/>
        <v>0</v>
      </c>
      <c r="AN58" s="227">
        <f t="shared" si="19"/>
        <v>0</v>
      </c>
      <c r="AO58" s="227">
        <f t="shared" si="19"/>
        <v>0</v>
      </c>
      <c r="AP58" s="227">
        <f t="shared" si="19"/>
        <v>0</v>
      </c>
      <c r="AQ58" s="227">
        <f t="shared" si="19"/>
        <v>0</v>
      </c>
      <c r="AR58" s="227">
        <f t="shared" si="19"/>
        <v>0</v>
      </c>
      <c r="AS58" s="227">
        <f t="shared" si="19"/>
        <v>0</v>
      </c>
      <c r="AT58" s="227">
        <f t="shared" si="4"/>
        <v>0</v>
      </c>
      <c r="AU58" s="184">
        <f t="shared" si="20"/>
        <v>0</v>
      </c>
      <c r="AV58" s="184">
        <f t="shared" si="20"/>
        <v>0</v>
      </c>
      <c r="AW58" s="184">
        <f t="shared" si="20"/>
        <v>0</v>
      </c>
      <c r="AX58" s="184">
        <f t="shared" si="20"/>
        <v>0</v>
      </c>
      <c r="AY58" s="184">
        <f t="shared" si="20"/>
        <v>0</v>
      </c>
      <c r="AZ58" s="184">
        <f t="shared" si="20"/>
        <v>0</v>
      </c>
      <c r="BA58" s="184">
        <f t="shared" si="20"/>
        <v>0</v>
      </c>
      <c r="BB58" s="184">
        <f t="shared" si="20"/>
        <v>0</v>
      </c>
      <c r="BC58" s="184">
        <f t="shared" si="6"/>
        <v>0</v>
      </c>
      <c r="BD58" s="184">
        <f t="shared" si="21"/>
        <v>0</v>
      </c>
      <c r="BE58" s="184">
        <f t="shared" si="21"/>
        <v>0</v>
      </c>
      <c r="BF58" s="184">
        <f t="shared" si="21"/>
        <v>0</v>
      </c>
      <c r="BG58" s="184">
        <f t="shared" si="21"/>
        <v>0</v>
      </c>
      <c r="BH58" s="184">
        <f t="shared" si="21"/>
        <v>0</v>
      </c>
      <c r="BI58" s="184">
        <f t="shared" si="21"/>
        <v>0</v>
      </c>
      <c r="BJ58" s="184">
        <f t="shared" si="21"/>
        <v>0</v>
      </c>
      <c r="BK58" s="184">
        <f t="shared" si="21"/>
        <v>0</v>
      </c>
      <c r="BL58" s="184">
        <f t="shared" si="21"/>
        <v>0</v>
      </c>
      <c r="BM58" s="185">
        <f t="shared" si="16"/>
        <v>0</v>
      </c>
      <c r="BN58" s="185">
        <f t="shared" si="16"/>
        <v>0</v>
      </c>
      <c r="BO58" s="185">
        <f t="shared" si="16"/>
        <v>0</v>
      </c>
      <c r="BP58" s="185">
        <f t="shared" si="16"/>
        <v>0</v>
      </c>
      <c r="BQ58" s="185">
        <f t="shared" si="16"/>
        <v>0</v>
      </c>
      <c r="BR58" s="185">
        <f t="shared" si="17"/>
        <v>0</v>
      </c>
      <c r="BS58" s="185">
        <f t="shared" si="17"/>
        <v>0</v>
      </c>
      <c r="BT58" s="185">
        <f t="shared" si="18"/>
        <v>0</v>
      </c>
      <c r="BU58" s="185">
        <f t="shared" si="18"/>
        <v>0</v>
      </c>
      <c r="GF58" s="56"/>
      <c r="GG58" s="56"/>
      <c r="HX58" s="57"/>
      <c r="HY58" s="57"/>
    </row>
    <row r="59" spans="1:233" ht="12.75" customHeight="1" x14ac:dyDescent="0.2">
      <c r="A59" s="53">
        <f t="shared" si="9"/>
        <v>1</v>
      </c>
      <c r="B59" s="1" t="s">
        <v>2</v>
      </c>
      <c r="C59" s="118">
        <v>30</v>
      </c>
      <c r="D59" s="130"/>
      <c r="E59" s="131"/>
      <c r="F59" s="23"/>
      <c r="G59" s="131"/>
      <c r="H59" s="128">
        <f t="shared" si="10"/>
        <v>0</v>
      </c>
      <c r="I59" s="5">
        <f t="shared" si="11"/>
        <v>0</v>
      </c>
      <c r="J59" s="125">
        <f t="shared" si="0"/>
        <v>0</v>
      </c>
      <c r="L59" s="19">
        <v>30</v>
      </c>
      <c r="M59" s="4"/>
      <c r="N59" s="147" t="str">
        <f>IF(M59="", IF('Window entry'!O53*'Window entry'!P53, 'Window entry'!O53*'Window entry'!P53,""), IF('Window entry'!O53*'Window entry'!P53*M59, 'Window entry'!O53*'Window entry'!P53*M59,""))</f>
        <v/>
      </c>
      <c r="O59" s="150">
        <f>'Window entry'!O53</f>
        <v>0</v>
      </c>
      <c r="P59" s="151">
        <f>'Window entry'!P53</f>
        <v>0</v>
      </c>
      <c r="Q59" s="138" t="str">
        <f>IF('Window entry'!F53="", "", 'Window entry'!F53)</f>
        <v/>
      </c>
      <c r="R59" s="119" t="str">
        <f>IF('Window entry'!G53="", "", 'Window entry'!G53)</f>
        <v/>
      </c>
      <c r="S59" s="119" t="str">
        <f>IF('Window entry'!H53="", "", 'Window entry'!H53)</f>
        <v/>
      </c>
      <c r="T59" s="119" t="str">
        <f>IF('Window entry'!I53="", "", 'Window entry'!I53)</f>
        <v/>
      </c>
      <c r="U59" s="119" t="str">
        <f>IF('Window entry'!J53="", "", 'Window entry'!J53)</f>
        <v/>
      </c>
      <c r="V59" s="119" t="str">
        <f>IF('Window entry'!E53="", "", 'Window entry'!E53)</f>
        <v/>
      </c>
      <c r="W59" s="29" t="str">
        <f>IF(N59="", "", IF(OR('Window entry'!J53="Yes",'Window entry'!I53="Yes"),$AG$56, IF(OR(Q59="", V59=""), "need more data...", IF(OR(Q59=$AG$43, Q59=$AG$44, Q59=$AG$45), $AG$56, IF(OR(Q59=$AG$40,Q59=$AG$41), IF(R59="Yes", IF(V59&lt;=MinPD_U, IF(V59&lt;=HPPD_U, $AG$53, $AG$49), $AG$56), IF(S59="Yes", IF(V59&lt;=MinBPA_U, IF(V59&lt;=HPBPA_U, $AG$52, $AG$48),$AG$56),IF(V59&lt;=Min_U, IF(V59&lt;=HP_U, $AG$52, $AG$48),$AG$56))),IF(Q59=$AG$42, IF(R59="Yes",IF(V59&lt;=MinPD_U, IF(V59&lt;=HPPD_U, $AG$55, $AG$51), $AG$56), IF(S59="Yes", IF(V59&lt;=MinBPA_U, IF(V59&lt;=HPBPA_U, $AG$54, $AG$50),$AG$56),IF(V59&lt;=Min_U, IF(V59&lt;=HP_U, $AG$54, $AG$50),$AG$56)))))))))</f>
        <v/>
      </c>
      <c r="X59" s="12"/>
      <c r="Y59" s="14"/>
      <c r="Z59" s="177" t="str">
        <f>IF('Window entry'!K53="", "", 'Window entry'!K53)</f>
        <v/>
      </c>
      <c r="AA59" s="16" t="str">
        <f t="shared" si="1"/>
        <v/>
      </c>
      <c r="AK59" s="183" t="str">
        <f t="shared" si="2"/>
        <v/>
      </c>
      <c r="AL59" s="227">
        <f t="shared" si="19"/>
        <v>0</v>
      </c>
      <c r="AM59" s="227">
        <f t="shared" si="19"/>
        <v>0</v>
      </c>
      <c r="AN59" s="227">
        <f t="shared" si="19"/>
        <v>0</v>
      </c>
      <c r="AO59" s="227">
        <f t="shared" si="19"/>
        <v>0</v>
      </c>
      <c r="AP59" s="227">
        <f t="shared" si="19"/>
        <v>0</v>
      </c>
      <c r="AQ59" s="227">
        <f t="shared" si="19"/>
        <v>0</v>
      </c>
      <c r="AR59" s="227">
        <f t="shared" si="19"/>
        <v>0</v>
      </c>
      <c r="AS59" s="227">
        <f t="shared" si="19"/>
        <v>0</v>
      </c>
      <c r="AT59" s="227">
        <f t="shared" si="4"/>
        <v>0</v>
      </c>
      <c r="AU59" s="184">
        <f t="shared" si="20"/>
        <v>0</v>
      </c>
      <c r="AV59" s="184">
        <f t="shared" si="20"/>
        <v>0</v>
      </c>
      <c r="AW59" s="184">
        <f t="shared" si="20"/>
        <v>0</v>
      </c>
      <c r="AX59" s="184">
        <f t="shared" si="20"/>
        <v>0</v>
      </c>
      <c r="AY59" s="184">
        <f t="shared" si="20"/>
        <v>0</v>
      </c>
      <c r="AZ59" s="184">
        <f t="shared" si="20"/>
        <v>0</v>
      </c>
      <c r="BA59" s="184">
        <f t="shared" si="20"/>
        <v>0</v>
      </c>
      <c r="BB59" s="184">
        <f t="shared" si="20"/>
        <v>0</v>
      </c>
      <c r="BC59" s="184">
        <f t="shared" si="6"/>
        <v>0</v>
      </c>
      <c r="BD59" s="184">
        <f t="shared" si="21"/>
        <v>0</v>
      </c>
      <c r="BE59" s="184">
        <f t="shared" si="21"/>
        <v>0</v>
      </c>
      <c r="BF59" s="184">
        <f t="shared" si="21"/>
        <v>0</v>
      </c>
      <c r="BG59" s="184">
        <f t="shared" si="21"/>
        <v>0</v>
      </c>
      <c r="BH59" s="184">
        <f t="shared" si="21"/>
        <v>0</v>
      </c>
      <c r="BI59" s="184">
        <f t="shared" si="21"/>
        <v>0</v>
      </c>
      <c r="BJ59" s="184">
        <f t="shared" si="21"/>
        <v>0</v>
      </c>
      <c r="BK59" s="184">
        <f t="shared" si="21"/>
        <v>0</v>
      </c>
      <c r="BL59" s="184">
        <f t="shared" si="21"/>
        <v>0</v>
      </c>
      <c r="BM59" s="185">
        <f t="shared" ref="BM59:BQ69" si="22">IF($AK59=BM$29, $AA59, 0)</f>
        <v>0</v>
      </c>
      <c r="BN59" s="185">
        <f t="shared" si="22"/>
        <v>0</v>
      </c>
      <c r="BO59" s="185">
        <f t="shared" si="22"/>
        <v>0</v>
      </c>
      <c r="BP59" s="185">
        <f t="shared" si="22"/>
        <v>0</v>
      </c>
      <c r="BQ59" s="185">
        <f t="shared" si="22"/>
        <v>0</v>
      </c>
      <c r="BR59" s="185">
        <f t="shared" si="17"/>
        <v>0</v>
      </c>
      <c r="BS59" s="185">
        <f t="shared" si="17"/>
        <v>0</v>
      </c>
      <c r="BT59" s="185">
        <f t="shared" si="18"/>
        <v>0</v>
      </c>
      <c r="BU59" s="185">
        <f t="shared" si="18"/>
        <v>0</v>
      </c>
      <c r="GF59" s="56"/>
      <c r="GG59" s="56"/>
      <c r="HX59" s="57"/>
      <c r="HY59" s="57"/>
    </row>
    <row r="60" spans="1:233" ht="12.75" customHeight="1" x14ac:dyDescent="0.2">
      <c r="A60" s="53">
        <f t="shared" si="9"/>
        <v>1</v>
      </c>
      <c r="B60" s="1" t="s">
        <v>2</v>
      </c>
      <c r="C60" s="118">
        <v>31</v>
      </c>
      <c r="D60" s="130"/>
      <c r="E60" s="131"/>
      <c r="F60" s="23"/>
      <c r="G60" s="131"/>
      <c r="H60" s="128">
        <f t="shared" si="10"/>
        <v>0</v>
      </c>
      <c r="I60" s="5">
        <f t="shared" si="11"/>
        <v>0</v>
      </c>
      <c r="J60" s="125">
        <f t="shared" si="0"/>
        <v>0</v>
      </c>
      <c r="L60" s="19">
        <v>31</v>
      </c>
      <c r="M60" s="4"/>
      <c r="N60" s="147" t="str">
        <f>IF(M60="", IF('Window entry'!O54*'Window entry'!P54, 'Window entry'!O54*'Window entry'!P54,""), IF('Window entry'!O54*'Window entry'!P54*M60, 'Window entry'!O54*'Window entry'!P54*M60,""))</f>
        <v/>
      </c>
      <c r="O60" s="150">
        <f>'Window entry'!O54</f>
        <v>0</v>
      </c>
      <c r="P60" s="151">
        <f>'Window entry'!P54</f>
        <v>0</v>
      </c>
      <c r="Q60" s="138" t="str">
        <f>IF('Window entry'!F54="", "", 'Window entry'!F54)</f>
        <v/>
      </c>
      <c r="R60" s="119" t="str">
        <f>IF('Window entry'!G54="", "", 'Window entry'!G54)</f>
        <v/>
      </c>
      <c r="S60" s="119" t="str">
        <f>IF('Window entry'!H54="", "", 'Window entry'!H54)</f>
        <v/>
      </c>
      <c r="T60" s="119" t="str">
        <f>IF('Window entry'!I54="", "", 'Window entry'!I54)</f>
        <v/>
      </c>
      <c r="U60" s="119" t="str">
        <f>IF('Window entry'!J54="", "", 'Window entry'!J54)</f>
        <v/>
      </c>
      <c r="V60" s="119" t="str">
        <f>IF('Window entry'!E54="", "", 'Window entry'!E54)</f>
        <v/>
      </c>
      <c r="W60" s="29" t="str">
        <f>IF(N60="", "", IF(OR('Window entry'!J54="Yes",'Window entry'!I54="Yes"),$AG$56, IF(OR(Q60="", V60=""), "need more data...", IF(OR(Q60=$AG$43, Q60=$AG$44, Q60=$AG$45), $AG$56, IF(OR(Q60=$AG$40,Q60=$AG$41), IF(R60="Yes", IF(V60&lt;=MinPD_U, IF(V60&lt;=HPPD_U, $AG$53, $AG$49), $AG$56), IF(S60="Yes", IF(V60&lt;=MinBPA_U, IF(V60&lt;=HPBPA_U, $AG$52, $AG$48),$AG$56),IF(V60&lt;=Min_U, IF(V60&lt;=HP_U, $AG$52, $AG$48),$AG$56))),IF(Q60=$AG$42, IF(R60="Yes",IF(V60&lt;=MinPD_U, IF(V60&lt;=HPPD_U, $AG$55, $AG$51), $AG$56), IF(S60="Yes", IF(V60&lt;=MinBPA_U, IF(V60&lt;=HPBPA_U, $AG$54, $AG$50),$AG$56),IF(V60&lt;=Min_U, IF(V60&lt;=HP_U, $AG$54, $AG$50),$AG$56)))))))))</f>
        <v/>
      </c>
      <c r="X60" s="12"/>
      <c r="Y60" s="14"/>
      <c r="Z60" s="177" t="str">
        <f>IF('Window entry'!K54="", "", 'Window entry'!K54)</f>
        <v/>
      </c>
      <c r="AA60" s="16" t="str">
        <f t="shared" si="1"/>
        <v/>
      </c>
      <c r="AG60" s="231" t="s">
        <v>87</v>
      </c>
      <c r="AH60" s="231"/>
      <c r="AK60" s="183" t="str">
        <f t="shared" si="2"/>
        <v/>
      </c>
      <c r="AL60" s="227">
        <f t="shared" ref="AL60:AS69" si="23">IF($AK60=AL$29, $N60, 0)</f>
        <v>0</v>
      </c>
      <c r="AM60" s="227">
        <f t="shared" si="23"/>
        <v>0</v>
      </c>
      <c r="AN60" s="227">
        <f t="shared" si="23"/>
        <v>0</v>
      </c>
      <c r="AO60" s="227">
        <f t="shared" si="23"/>
        <v>0</v>
      </c>
      <c r="AP60" s="227">
        <f t="shared" si="23"/>
        <v>0</v>
      </c>
      <c r="AQ60" s="227">
        <f t="shared" si="23"/>
        <v>0</v>
      </c>
      <c r="AR60" s="227">
        <f t="shared" si="23"/>
        <v>0</v>
      </c>
      <c r="AS60" s="227">
        <f t="shared" si="23"/>
        <v>0</v>
      </c>
      <c r="AT60" s="227">
        <f t="shared" si="4"/>
        <v>0</v>
      </c>
      <c r="AU60" s="184">
        <f t="shared" ref="AU60:BB69" si="24">IF($AK60=AU$29, $V60, 0)</f>
        <v>0</v>
      </c>
      <c r="AV60" s="184">
        <f t="shared" si="24"/>
        <v>0</v>
      </c>
      <c r="AW60" s="184">
        <f t="shared" si="24"/>
        <v>0</v>
      </c>
      <c r="AX60" s="184">
        <f t="shared" si="24"/>
        <v>0</v>
      </c>
      <c r="AY60" s="184">
        <f t="shared" si="24"/>
        <v>0</v>
      </c>
      <c r="AZ60" s="184">
        <f t="shared" si="24"/>
        <v>0</v>
      </c>
      <c r="BA60" s="184">
        <f t="shared" si="24"/>
        <v>0</v>
      </c>
      <c r="BB60" s="184">
        <f t="shared" si="24"/>
        <v>0</v>
      </c>
      <c r="BC60" s="184">
        <f t="shared" si="6"/>
        <v>0</v>
      </c>
      <c r="BD60" s="184">
        <f t="shared" ref="BD60:BL69" si="25">IF($AK60=BD$29, IF($M60="", 1, $M60), 0)</f>
        <v>0</v>
      </c>
      <c r="BE60" s="184">
        <f t="shared" si="25"/>
        <v>0</v>
      </c>
      <c r="BF60" s="184">
        <f t="shared" si="25"/>
        <v>0</v>
      </c>
      <c r="BG60" s="184">
        <f t="shared" si="25"/>
        <v>0</v>
      </c>
      <c r="BH60" s="184">
        <f t="shared" si="25"/>
        <v>0</v>
      </c>
      <c r="BI60" s="184">
        <f t="shared" si="25"/>
        <v>0</v>
      </c>
      <c r="BJ60" s="184">
        <f t="shared" si="25"/>
        <v>0</v>
      </c>
      <c r="BK60" s="184">
        <f t="shared" si="25"/>
        <v>0</v>
      </c>
      <c r="BL60" s="184">
        <f t="shared" si="25"/>
        <v>0</v>
      </c>
      <c r="BM60" s="185">
        <f t="shared" si="22"/>
        <v>0</v>
      </c>
      <c r="BN60" s="185">
        <f t="shared" si="22"/>
        <v>0</v>
      </c>
      <c r="BO60" s="185">
        <f t="shared" si="22"/>
        <v>0</v>
      </c>
      <c r="BP60" s="185">
        <f t="shared" si="22"/>
        <v>0</v>
      </c>
      <c r="BQ60" s="185">
        <f t="shared" si="22"/>
        <v>0</v>
      </c>
      <c r="BR60" s="185">
        <f t="shared" si="17"/>
        <v>0</v>
      </c>
      <c r="BS60" s="185">
        <f t="shared" si="17"/>
        <v>0</v>
      </c>
      <c r="BT60" s="185">
        <f t="shared" si="18"/>
        <v>0</v>
      </c>
      <c r="BU60" s="185">
        <f t="shared" si="18"/>
        <v>0</v>
      </c>
      <c r="GF60" s="56"/>
      <c r="GG60" s="56"/>
      <c r="HX60" s="57"/>
      <c r="HY60" s="57"/>
    </row>
    <row r="61" spans="1:233" ht="12.75" customHeight="1" x14ac:dyDescent="0.2">
      <c r="A61" s="53">
        <f t="shared" si="9"/>
        <v>1</v>
      </c>
      <c r="B61" s="1" t="s">
        <v>2</v>
      </c>
      <c r="C61" s="118">
        <v>32</v>
      </c>
      <c r="D61" s="130"/>
      <c r="E61" s="131"/>
      <c r="F61" s="23"/>
      <c r="G61" s="131"/>
      <c r="H61" s="128">
        <f t="shared" si="10"/>
        <v>0</v>
      </c>
      <c r="I61" s="5">
        <f t="shared" si="11"/>
        <v>0</v>
      </c>
      <c r="J61" s="125">
        <f t="shared" si="0"/>
        <v>0</v>
      </c>
      <c r="L61" s="19">
        <v>32</v>
      </c>
      <c r="M61" s="4"/>
      <c r="N61" s="147" t="str">
        <f>IF(M61="", IF('Window entry'!O55*'Window entry'!P55, 'Window entry'!O55*'Window entry'!P55,""), IF('Window entry'!O55*'Window entry'!P55*M61, 'Window entry'!O55*'Window entry'!P55*M61,""))</f>
        <v/>
      </c>
      <c r="O61" s="150">
        <f>'Window entry'!O55</f>
        <v>0</v>
      </c>
      <c r="P61" s="151">
        <f>'Window entry'!P55</f>
        <v>0</v>
      </c>
      <c r="Q61" s="138" t="str">
        <f>IF('Window entry'!F55="", "", 'Window entry'!F55)</f>
        <v/>
      </c>
      <c r="R61" s="119" t="str">
        <f>IF('Window entry'!G55="", "", 'Window entry'!G55)</f>
        <v/>
      </c>
      <c r="S61" s="119" t="str">
        <f>IF('Window entry'!H55="", "", 'Window entry'!H55)</f>
        <v/>
      </c>
      <c r="T61" s="119" t="str">
        <f>IF('Window entry'!I55="", "", 'Window entry'!I55)</f>
        <v/>
      </c>
      <c r="U61" s="119" t="str">
        <f>IF('Window entry'!J55="", "", 'Window entry'!J55)</f>
        <v/>
      </c>
      <c r="V61" s="119" t="str">
        <f>IF('Window entry'!E55="", "", 'Window entry'!E55)</f>
        <v/>
      </c>
      <c r="W61" s="29" t="str">
        <f>IF(N61="", "", IF(OR('Window entry'!J55="Yes",'Window entry'!I55="Yes"),$AG$56, IF(OR(Q61="", V61=""), "need more data...", IF(OR(Q61=$AG$43, Q61=$AG$44, Q61=$AG$45), $AG$56, IF(OR(Q61=$AG$40,Q61=$AG$41), IF(R61="Yes", IF(V61&lt;=MinPD_U, IF(V61&lt;=HPPD_U, $AG$53, $AG$49), $AG$56), IF(S61="Yes", IF(V61&lt;=MinBPA_U, IF(V61&lt;=HPBPA_U, $AG$52, $AG$48),$AG$56),IF(V61&lt;=Min_U, IF(V61&lt;=HP_U, $AG$52, $AG$48),$AG$56))),IF(Q61=$AG$42, IF(R61="Yes",IF(V61&lt;=MinPD_U, IF(V61&lt;=HPPD_U, $AG$55, $AG$51), $AG$56), IF(S61="Yes", IF(V61&lt;=MinBPA_U, IF(V61&lt;=HPBPA_U, $AG$54, $AG$50),$AG$56),IF(V61&lt;=Min_U, IF(V61&lt;=HP_U, $AG$54, $AG$50),$AG$56)))))))))</f>
        <v/>
      </c>
      <c r="X61" s="12"/>
      <c r="Y61" s="14"/>
      <c r="Z61" s="177" t="str">
        <f>IF('Window entry'!K55="", "", 'Window entry'!K55)</f>
        <v/>
      </c>
      <c r="AA61" s="16" t="str">
        <f t="shared" si="1"/>
        <v/>
      </c>
      <c r="AG61" s="232" t="s">
        <v>86</v>
      </c>
      <c r="AH61" s="232"/>
      <c r="AI61" s="183"/>
      <c r="AJ61" s="183"/>
      <c r="AK61" s="183" t="str">
        <f t="shared" si="2"/>
        <v/>
      </c>
      <c r="AL61" s="227">
        <f t="shared" si="23"/>
        <v>0</v>
      </c>
      <c r="AM61" s="227">
        <f t="shared" si="23"/>
        <v>0</v>
      </c>
      <c r="AN61" s="227">
        <f t="shared" si="23"/>
        <v>0</v>
      </c>
      <c r="AO61" s="227">
        <f t="shared" si="23"/>
        <v>0</v>
      </c>
      <c r="AP61" s="227">
        <f t="shared" si="23"/>
        <v>0</v>
      </c>
      <c r="AQ61" s="227">
        <f t="shared" si="23"/>
        <v>0</v>
      </c>
      <c r="AR61" s="227">
        <f t="shared" si="23"/>
        <v>0</v>
      </c>
      <c r="AS61" s="227">
        <f t="shared" si="23"/>
        <v>0</v>
      </c>
      <c r="AT61" s="227">
        <f t="shared" si="4"/>
        <v>0</v>
      </c>
      <c r="AU61" s="184">
        <f t="shared" si="24"/>
        <v>0</v>
      </c>
      <c r="AV61" s="184">
        <f t="shared" si="24"/>
        <v>0</v>
      </c>
      <c r="AW61" s="184">
        <f t="shared" si="24"/>
        <v>0</v>
      </c>
      <c r="AX61" s="184">
        <f t="shared" si="24"/>
        <v>0</v>
      </c>
      <c r="AY61" s="184">
        <f t="shared" si="24"/>
        <v>0</v>
      </c>
      <c r="AZ61" s="184">
        <f t="shared" si="24"/>
        <v>0</v>
      </c>
      <c r="BA61" s="184">
        <f t="shared" si="24"/>
        <v>0</v>
      </c>
      <c r="BB61" s="184">
        <f t="shared" si="24"/>
        <v>0</v>
      </c>
      <c r="BC61" s="184">
        <f t="shared" si="6"/>
        <v>0</v>
      </c>
      <c r="BD61" s="184">
        <f t="shared" si="25"/>
        <v>0</v>
      </c>
      <c r="BE61" s="184">
        <f t="shared" si="25"/>
        <v>0</v>
      </c>
      <c r="BF61" s="184">
        <f t="shared" si="25"/>
        <v>0</v>
      </c>
      <c r="BG61" s="184">
        <f t="shared" si="25"/>
        <v>0</v>
      </c>
      <c r="BH61" s="184">
        <f t="shared" si="25"/>
        <v>0</v>
      </c>
      <c r="BI61" s="184">
        <f t="shared" si="25"/>
        <v>0</v>
      </c>
      <c r="BJ61" s="184">
        <f t="shared" si="25"/>
        <v>0</v>
      </c>
      <c r="BK61" s="184">
        <f t="shared" si="25"/>
        <v>0</v>
      </c>
      <c r="BL61" s="184">
        <f t="shared" si="25"/>
        <v>0</v>
      </c>
      <c r="BM61" s="185">
        <f t="shared" si="22"/>
        <v>0</v>
      </c>
      <c r="BN61" s="185">
        <f t="shared" si="22"/>
        <v>0</v>
      </c>
      <c r="BO61" s="185">
        <f t="shared" si="22"/>
        <v>0</v>
      </c>
      <c r="BP61" s="185">
        <f t="shared" si="22"/>
        <v>0</v>
      </c>
      <c r="BQ61" s="185">
        <f t="shared" si="22"/>
        <v>0</v>
      </c>
      <c r="BR61" s="185">
        <f t="shared" si="17"/>
        <v>0</v>
      </c>
      <c r="BS61" s="185">
        <f t="shared" si="17"/>
        <v>0</v>
      </c>
      <c r="BT61" s="185">
        <f t="shared" si="18"/>
        <v>0</v>
      </c>
      <c r="BU61" s="185">
        <f t="shared" si="18"/>
        <v>0</v>
      </c>
      <c r="GF61" s="56"/>
      <c r="GG61" s="56"/>
      <c r="HX61" s="57"/>
      <c r="HY61" s="57"/>
    </row>
    <row r="62" spans="1:233" ht="12.75" customHeight="1" x14ac:dyDescent="0.2">
      <c r="A62" s="53">
        <f t="shared" si="9"/>
        <v>1</v>
      </c>
      <c r="B62" s="1" t="s">
        <v>2</v>
      </c>
      <c r="C62" s="118">
        <v>33</v>
      </c>
      <c r="D62" s="130"/>
      <c r="E62" s="131"/>
      <c r="F62" s="23"/>
      <c r="G62" s="131"/>
      <c r="H62" s="128">
        <f t="shared" si="10"/>
        <v>0</v>
      </c>
      <c r="I62" s="5">
        <f t="shared" si="11"/>
        <v>0</v>
      </c>
      <c r="J62" s="125">
        <f t="shared" si="0"/>
        <v>0</v>
      </c>
      <c r="L62" s="19">
        <v>33</v>
      </c>
      <c r="M62" s="4"/>
      <c r="N62" s="147" t="str">
        <f>IF(M62="", IF('Window entry'!O56*'Window entry'!P56, 'Window entry'!O56*'Window entry'!P56,""), IF('Window entry'!O56*'Window entry'!P56*M62, 'Window entry'!O56*'Window entry'!P56*M62,""))</f>
        <v/>
      </c>
      <c r="O62" s="150">
        <f>'Window entry'!O56</f>
        <v>0</v>
      </c>
      <c r="P62" s="151">
        <f>'Window entry'!P56</f>
        <v>0</v>
      </c>
      <c r="Q62" s="138" t="str">
        <f>IF('Window entry'!F56="", "", 'Window entry'!F56)</f>
        <v/>
      </c>
      <c r="R62" s="119" t="str">
        <f>IF('Window entry'!G56="", "", 'Window entry'!G56)</f>
        <v/>
      </c>
      <c r="S62" s="119" t="str">
        <f>IF('Window entry'!H56="", "", 'Window entry'!H56)</f>
        <v/>
      </c>
      <c r="T62" s="119" t="str">
        <f>IF('Window entry'!I56="", "", 'Window entry'!I56)</f>
        <v/>
      </c>
      <c r="U62" s="119" t="str">
        <f>IF('Window entry'!J56="", "", 'Window entry'!J56)</f>
        <v/>
      </c>
      <c r="V62" s="119" t="str">
        <f>IF('Window entry'!E56="", "", 'Window entry'!E56)</f>
        <v/>
      </c>
      <c r="W62" s="29" t="str">
        <f>IF(N62="", "", IF(OR('Window entry'!J56="Yes",'Window entry'!I56="Yes"),$AG$56, IF(OR(Q62="", V62=""), "need more data...", IF(OR(Q62=$AG$43, Q62=$AG$44, Q62=$AG$45), $AG$56, IF(OR(Q62=$AG$40,Q62=$AG$41), IF(R62="Yes", IF(V62&lt;=MinPD_U, IF(V62&lt;=HPPD_U, $AG$53, $AG$49), $AG$56), IF(S62="Yes", IF(V62&lt;=MinBPA_U, IF(V62&lt;=HPBPA_U, $AG$52, $AG$48),$AG$56),IF(V62&lt;=Min_U, IF(V62&lt;=HP_U, $AG$52, $AG$48),$AG$56))),IF(Q62=$AG$42, IF(R62="Yes",IF(V62&lt;=MinPD_U, IF(V62&lt;=HPPD_U, $AG$55, $AG$51), $AG$56), IF(S62="Yes", IF(V62&lt;=MinBPA_U, IF(V62&lt;=HPBPA_U, $AG$54, $AG$50),$AG$56),IF(V62&lt;=Min_U, IF(V62&lt;=HP_U, $AG$54, $AG$50),$AG$56)))))))))</f>
        <v/>
      </c>
      <c r="X62" s="12"/>
      <c r="Y62" s="14"/>
      <c r="Z62" s="177" t="str">
        <f>IF('Window entry'!K56="", "", 'Window entry'!K56)</f>
        <v/>
      </c>
      <c r="AA62" s="16" t="str">
        <f t="shared" si="1"/>
        <v/>
      </c>
      <c r="AG62" s="183"/>
      <c r="AH62" s="183"/>
      <c r="AI62" s="183"/>
      <c r="AJ62" s="183"/>
      <c r="AK62" s="183" t="str">
        <f t="shared" si="2"/>
        <v/>
      </c>
      <c r="AL62" s="227">
        <f t="shared" si="23"/>
        <v>0</v>
      </c>
      <c r="AM62" s="227">
        <f t="shared" si="23"/>
        <v>0</v>
      </c>
      <c r="AN62" s="227">
        <f t="shared" si="23"/>
        <v>0</v>
      </c>
      <c r="AO62" s="227">
        <f t="shared" si="23"/>
        <v>0</v>
      </c>
      <c r="AP62" s="227">
        <f t="shared" si="23"/>
        <v>0</v>
      </c>
      <c r="AQ62" s="227">
        <f t="shared" si="23"/>
        <v>0</v>
      </c>
      <c r="AR62" s="227">
        <f t="shared" si="23"/>
        <v>0</v>
      </c>
      <c r="AS62" s="227">
        <f t="shared" si="23"/>
        <v>0</v>
      </c>
      <c r="AT62" s="227">
        <f t="shared" si="4"/>
        <v>0</v>
      </c>
      <c r="AU62" s="184">
        <f t="shared" si="24"/>
        <v>0</v>
      </c>
      <c r="AV62" s="184">
        <f t="shared" si="24"/>
        <v>0</v>
      </c>
      <c r="AW62" s="184">
        <f t="shared" si="24"/>
        <v>0</v>
      </c>
      <c r="AX62" s="184">
        <f t="shared" si="24"/>
        <v>0</v>
      </c>
      <c r="AY62" s="184">
        <f t="shared" si="24"/>
        <v>0</v>
      </c>
      <c r="AZ62" s="184">
        <f t="shared" si="24"/>
        <v>0</v>
      </c>
      <c r="BA62" s="184">
        <f t="shared" si="24"/>
        <v>0</v>
      </c>
      <c r="BB62" s="184">
        <f t="shared" si="24"/>
        <v>0</v>
      </c>
      <c r="BC62" s="184">
        <f t="shared" si="6"/>
        <v>0</v>
      </c>
      <c r="BD62" s="184">
        <f t="shared" si="25"/>
        <v>0</v>
      </c>
      <c r="BE62" s="184">
        <f t="shared" si="25"/>
        <v>0</v>
      </c>
      <c r="BF62" s="184">
        <f t="shared" si="25"/>
        <v>0</v>
      </c>
      <c r="BG62" s="184">
        <f t="shared" si="25"/>
        <v>0</v>
      </c>
      <c r="BH62" s="184">
        <f t="shared" si="25"/>
        <v>0</v>
      </c>
      <c r="BI62" s="184">
        <f t="shared" si="25"/>
        <v>0</v>
      </c>
      <c r="BJ62" s="184">
        <f t="shared" si="25"/>
        <v>0</v>
      </c>
      <c r="BK62" s="184">
        <f t="shared" si="25"/>
        <v>0</v>
      </c>
      <c r="BL62" s="184">
        <f t="shared" si="25"/>
        <v>0</v>
      </c>
      <c r="BM62" s="185">
        <f t="shared" si="22"/>
        <v>0</v>
      </c>
      <c r="BN62" s="185">
        <f t="shared" si="22"/>
        <v>0</v>
      </c>
      <c r="BO62" s="185">
        <f t="shared" si="22"/>
        <v>0</v>
      </c>
      <c r="BP62" s="185">
        <f t="shared" si="22"/>
        <v>0</v>
      </c>
      <c r="BQ62" s="185">
        <f t="shared" si="22"/>
        <v>0</v>
      </c>
      <c r="BR62" s="185">
        <f t="shared" si="17"/>
        <v>0</v>
      </c>
      <c r="BS62" s="185">
        <f t="shared" si="17"/>
        <v>0</v>
      </c>
      <c r="BT62" s="185">
        <f t="shared" si="18"/>
        <v>0</v>
      </c>
      <c r="BU62" s="185">
        <f t="shared" si="18"/>
        <v>0</v>
      </c>
      <c r="GF62" s="56"/>
      <c r="GG62" s="56"/>
      <c r="HX62" s="57"/>
      <c r="HY62" s="57"/>
    </row>
    <row r="63" spans="1:233" ht="12.75" customHeight="1" x14ac:dyDescent="0.2">
      <c r="A63" s="53">
        <f t="shared" si="9"/>
        <v>1</v>
      </c>
      <c r="B63" s="1" t="s">
        <v>2</v>
      </c>
      <c r="C63" s="118">
        <v>34</v>
      </c>
      <c r="D63" s="130"/>
      <c r="E63" s="131"/>
      <c r="F63" s="23"/>
      <c r="G63" s="131"/>
      <c r="H63" s="128">
        <f t="shared" si="10"/>
        <v>0</v>
      </c>
      <c r="I63" s="5">
        <f t="shared" si="11"/>
        <v>0</v>
      </c>
      <c r="J63" s="125">
        <f t="shared" si="0"/>
        <v>0</v>
      </c>
      <c r="L63" s="19">
        <v>34</v>
      </c>
      <c r="M63" s="4"/>
      <c r="N63" s="147" t="str">
        <f>IF(M63="", IF('Window entry'!O57*'Window entry'!P57, 'Window entry'!O57*'Window entry'!P57,""), IF('Window entry'!O57*'Window entry'!P57*M63, 'Window entry'!O57*'Window entry'!P57*M63,""))</f>
        <v/>
      </c>
      <c r="O63" s="150">
        <f>'Window entry'!O57</f>
        <v>0</v>
      </c>
      <c r="P63" s="151">
        <f>'Window entry'!P57</f>
        <v>0</v>
      </c>
      <c r="Q63" s="138" t="str">
        <f>IF('Window entry'!F57="", "", 'Window entry'!F57)</f>
        <v/>
      </c>
      <c r="R63" s="119" t="str">
        <f>IF('Window entry'!G57="", "", 'Window entry'!G57)</f>
        <v/>
      </c>
      <c r="S63" s="119" t="str">
        <f>IF('Window entry'!H57="", "", 'Window entry'!H57)</f>
        <v/>
      </c>
      <c r="T63" s="119" t="str">
        <f>IF('Window entry'!I57="", "", 'Window entry'!I57)</f>
        <v/>
      </c>
      <c r="U63" s="119" t="str">
        <f>IF('Window entry'!J57="", "", 'Window entry'!J57)</f>
        <v/>
      </c>
      <c r="V63" s="119" t="str">
        <f>IF('Window entry'!E57="", "", 'Window entry'!E57)</f>
        <v/>
      </c>
      <c r="W63" s="29" t="str">
        <f>IF(N63="", "", IF(OR('Window entry'!J57="Yes",'Window entry'!I57="Yes"),$AG$56, IF(OR(Q63="", V63=""), "need more data...", IF(OR(Q63=$AG$43, Q63=$AG$44, Q63=$AG$45), $AG$56, IF(OR(Q63=$AG$40,Q63=$AG$41), IF(R63="Yes", IF(V63&lt;=MinPD_U, IF(V63&lt;=HPPD_U, $AG$53, $AG$49), $AG$56), IF(S63="Yes", IF(V63&lt;=MinBPA_U, IF(V63&lt;=HPBPA_U, $AG$52, $AG$48),$AG$56),IF(V63&lt;=Min_U, IF(V63&lt;=HP_U, $AG$52, $AG$48),$AG$56))),IF(Q63=$AG$42, IF(R63="Yes",IF(V63&lt;=MinPD_U, IF(V63&lt;=HPPD_U, $AG$55, $AG$51), $AG$56), IF(S63="Yes", IF(V63&lt;=MinBPA_U, IF(V63&lt;=HPBPA_U, $AG$54, $AG$50),$AG$56),IF(V63&lt;=Min_U, IF(V63&lt;=HP_U, $AG$54, $AG$50),$AG$56)))))))))</f>
        <v/>
      </c>
      <c r="X63" s="12"/>
      <c r="Y63" s="14"/>
      <c r="Z63" s="177" t="str">
        <f>IF('Window entry'!K57="", "", 'Window entry'!K57)</f>
        <v/>
      </c>
      <c r="AA63" s="16" t="str">
        <f t="shared" si="1"/>
        <v/>
      </c>
      <c r="AG63" s="183"/>
      <c r="AH63" s="183"/>
      <c r="AI63" s="183"/>
      <c r="AJ63" s="183"/>
      <c r="AK63" s="183" t="str">
        <f t="shared" si="2"/>
        <v/>
      </c>
      <c r="AL63" s="227">
        <f t="shared" si="23"/>
        <v>0</v>
      </c>
      <c r="AM63" s="227">
        <f t="shared" si="23"/>
        <v>0</v>
      </c>
      <c r="AN63" s="227">
        <f t="shared" si="23"/>
        <v>0</v>
      </c>
      <c r="AO63" s="227">
        <f t="shared" si="23"/>
        <v>0</v>
      </c>
      <c r="AP63" s="227">
        <f t="shared" si="23"/>
        <v>0</v>
      </c>
      <c r="AQ63" s="227">
        <f t="shared" si="23"/>
        <v>0</v>
      </c>
      <c r="AR63" s="227">
        <f t="shared" si="23"/>
        <v>0</v>
      </c>
      <c r="AS63" s="227">
        <f t="shared" si="23"/>
        <v>0</v>
      </c>
      <c r="AT63" s="227">
        <f t="shared" si="4"/>
        <v>0</v>
      </c>
      <c r="AU63" s="184">
        <f t="shared" si="24"/>
        <v>0</v>
      </c>
      <c r="AV63" s="184">
        <f t="shared" si="24"/>
        <v>0</v>
      </c>
      <c r="AW63" s="184">
        <f t="shared" si="24"/>
        <v>0</v>
      </c>
      <c r="AX63" s="184">
        <f t="shared" si="24"/>
        <v>0</v>
      </c>
      <c r="AY63" s="184">
        <f t="shared" si="24"/>
        <v>0</v>
      </c>
      <c r="AZ63" s="184">
        <f t="shared" si="24"/>
        <v>0</v>
      </c>
      <c r="BA63" s="184">
        <f t="shared" si="24"/>
        <v>0</v>
      </c>
      <c r="BB63" s="184">
        <f t="shared" si="24"/>
        <v>0</v>
      </c>
      <c r="BC63" s="184">
        <f t="shared" si="6"/>
        <v>0</v>
      </c>
      <c r="BD63" s="184">
        <f t="shared" si="25"/>
        <v>0</v>
      </c>
      <c r="BE63" s="184">
        <f t="shared" si="25"/>
        <v>0</v>
      </c>
      <c r="BF63" s="184">
        <f t="shared" si="25"/>
        <v>0</v>
      </c>
      <c r="BG63" s="184">
        <f t="shared" si="25"/>
        <v>0</v>
      </c>
      <c r="BH63" s="184">
        <f t="shared" si="25"/>
        <v>0</v>
      </c>
      <c r="BI63" s="184">
        <f t="shared" si="25"/>
        <v>0</v>
      </c>
      <c r="BJ63" s="184">
        <f t="shared" si="25"/>
        <v>0</v>
      </c>
      <c r="BK63" s="184">
        <f t="shared" si="25"/>
        <v>0</v>
      </c>
      <c r="BL63" s="184">
        <f t="shared" si="25"/>
        <v>0</v>
      </c>
      <c r="BM63" s="185">
        <f t="shared" si="22"/>
        <v>0</v>
      </c>
      <c r="BN63" s="185">
        <f t="shared" si="22"/>
        <v>0</v>
      </c>
      <c r="BO63" s="185">
        <f t="shared" si="22"/>
        <v>0</v>
      </c>
      <c r="BP63" s="185">
        <f t="shared" si="22"/>
        <v>0</v>
      </c>
      <c r="BQ63" s="185">
        <f t="shared" si="22"/>
        <v>0</v>
      </c>
      <c r="BR63" s="185">
        <f t="shared" si="17"/>
        <v>0</v>
      </c>
      <c r="BS63" s="185">
        <f t="shared" si="17"/>
        <v>0</v>
      </c>
      <c r="BT63" s="185">
        <f t="shared" si="18"/>
        <v>0</v>
      </c>
      <c r="BU63" s="185">
        <f t="shared" si="18"/>
        <v>0</v>
      </c>
      <c r="GF63" s="56"/>
      <c r="GG63" s="56"/>
      <c r="HX63" s="57"/>
      <c r="HY63" s="57"/>
    </row>
    <row r="64" spans="1:233" ht="12.75" customHeight="1" x14ac:dyDescent="0.2">
      <c r="A64" s="53">
        <f t="shared" si="9"/>
        <v>1</v>
      </c>
      <c r="B64" s="1" t="s">
        <v>2</v>
      </c>
      <c r="C64" s="118">
        <v>35</v>
      </c>
      <c r="D64" s="130"/>
      <c r="E64" s="131"/>
      <c r="F64" s="23"/>
      <c r="G64" s="131"/>
      <c r="H64" s="128">
        <f t="shared" si="10"/>
        <v>0</v>
      </c>
      <c r="I64" s="5">
        <f t="shared" si="11"/>
        <v>0</v>
      </c>
      <c r="J64" s="125">
        <f t="shared" si="0"/>
        <v>0</v>
      </c>
      <c r="L64" s="19">
        <v>35</v>
      </c>
      <c r="M64" s="4"/>
      <c r="N64" s="147" t="str">
        <f>IF(M64="", IF('Window entry'!O58*'Window entry'!P58, 'Window entry'!O58*'Window entry'!P58,""), IF('Window entry'!O58*'Window entry'!P58*M64, 'Window entry'!O58*'Window entry'!P58*M64,""))</f>
        <v/>
      </c>
      <c r="O64" s="150">
        <f>'Window entry'!O58</f>
        <v>0</v>
      </c>
      <c r="P64" s="151">
        <f>'Window entry'!P58</f>
        <v>0</v>
      </c>
      <c r="Q64" s="138" t="str">
        <f>IF('Window entry'!F58="", "", 'Window entry'!F58)</f>
        <v/>
      </c>
      <c r="R64" s="119" t="str">
        <f>IF('Window entry'!G58="", "", 'Window entry'!G58)</f>
        <v/>
      </c>
      <c r="S64" s="119" t="str">
        <f>IF('Window entry'!H58="", "", 'Window entry'!H58)</f>
        <v/>
      </c>
      <c r="T64" s="119" t="str">
        <f>IF('Window entry'!I58="", "", 'Window entry'!I58)</f>
        <v/>
      </c>
      <c r="U64" s="119" t="str">
        <f>IF('Window entry'!J58="", "", 'Window entry'!J58)</f>
        <v/>
      </c>
      <c r="V64" s="119" t="str">
        <f>IF('Window entry'!E58="", "", 'Window entry'!E58)</f>
        <v/>
      </c>
      <c r="W64" s="29" t="str">
        <f>IF(N64="", "", IF(OR('Window entry'!J58="Yes",'Window entry'!I58="Yes"),$AG$56, IF(OR(Q64="", V64=""), "need more data...", IF(OR(Q64=$AG$43, Q64=$AG$44, Q64=$AG$45), $AG$56, IF(OR(Q64=$AG$40,Q64=$AG$41), IF(R64="Yes", IF(V64&lt;=MinPD_U, IF(V64&lt;=HPPD_U, $AG$53, $AG$49), $AG$56), IF(S64="Yes", IF(V64&lt;=MinBPA_U, IF(V64&lt;=HPBPA_U, $AG$52, $AG$48),$AG$56),IF(V64&lt;=Min_U, IF(V64&lt;=HP_U, $AG$52, $AG$48),$AG$56))),IF(Q64=$AG$42, IF(R64="Yes",IF(V64&lt;=MinPD_U, IF(V64&lt;=HPPD_U, $AG$55, $AG$51), $AG$56), IF(S64="Yes", IF(V64&lt;=MinBPA_U, IF(V64&lt;=HPBPA_U, $AG$54, $AG$50),$AG$56),IF(V64&lt;=Min_U, IF(V64&lt;=HP_U, $AG$54, $AG$50),$AG$56)))))))))</f>
        <v/>
      </c>
      <c r="X64" s="12"/>
      <c r="Y64" s="14"/>
      <c r="Z64" s="177" t="str">
        <f>IF('Window entry'!K58="", "", 'Window entry'!K58)</f>
        <v/>
      </c>
      <c r="AA64" s="16" t="str">
        <f t="shared" si="1"/>
        <v/>
      </c>
      <c r="AG64" s="183"/>
      <c r="AH64" s="183"/>
      <c r="AI64" s="183"/>
      <c r="AJ64" s="183"/>
      <c r="AK64" s="183" t="str">
        <f t="shared" si="2"/>
        <v/>
      </c>
      <c r="AL64" s="227">
        <f t="shared" si="23"/>
        <v>0</v>
      </c>
      <c r="AM64" s="227">
        <f t="shared" si="23"/>
        <v>0</v>
      </c>
      <c r="AN64" s="227">
        <f t="shared" si="23"/>
        <v>0</v>
      </c>
      <c r="AO64" s="227">
        <f t="shared" si="23"/>
        <v>0</v>
      </c>
      <c r="AP64" s="227">
        <f t="shared" si="23"/>
        <v>0</v>
      </c>
      <c r="AQ64" s="227">
        <f t="shared" si="23"/>
        <v>0</v>
      </c>
      <c r="AR64" s="227">
        <f t="shared" si="23"/>
        <v>0</v>
      </c>
      <c r="AS64" s="227">
        <f t="shared" si="23"/>
        <v>0</v>
      </c>
      <c r="AT64" s="227">
        <f t="shared" si="4"/>
        <v>0</v>
      </c>
      <c r="AU64" s="184">
        <f t="shared" si="24"/>
        <v>0</v>
      </c>
      <c r="AV64" s="184">
        <f t="shared" si="24"/>
        <v>0</v>
      </c>
      <c r="AW64" s="184">
        <f t="shared" si="24"/>
        <v>0</v>
      </c>
      <c r="AX64" s="184">
        <f t="shared" si="24"/>
        <v>0</v>
      </c>
      <c r="AY64" s="184">
        <f t="shared" si="24"/>
        <v>0</v>
      </c>
      <c r="AZ64" s="184">
        <f t="shared" si="24"/>
        <v>0</v>
      </c>
      <c r="BA64" s="184">
        <f t="shared" si="24"/>
        <v>0</v>
      </c>
      <c r="BB64" s="184">
        <f t="shared" si="24"/>
        <v>0</v>
      </c>
      <c r="BC64" s="184">
        <f t="shared" si="6"/>
        <v>0</v>
      </c>
      <c r="BD64" s="184">
        <f t="shared" si="25"/>
        <v>0</v>
      </c>
      <c r="BE64" s="184">
        <f t="shared" si="25"/>
        <v>0</v>
      </c>
      <c r="BF64" s="184">
        <f t="shared" si="25"/>
        <v>0</v>
      </c>
      <c r="BG64" s="184">
        <f t="shared" si="25"/>
        <v>0</v>
      </c>
      <c r="BH64" s="184">
        <f t="shared" si="25"/>
        <v>0</v>
      </c>
      <c r="BI64" s="184">
        <f t="shared" si="25"/>
        <v>0</v>
      </c>
      <c r="BJ64" s="184">
        <f t="shared" si="25"/>
        <v>0</v>
      </c>
      <c r="BK64" s="184">
        <f t="shared" si="25"/>
        <v>0</v>
      </c>
      <c r="BL64" s="184">
        <f t="shared" si="25"/>
        <v>0</v>
      </c>
      <c r="BM64" s="185">
        <f t="shared" si="22"/>
        <v>0</v>
      </c>
      <c r="BN64" s="185">
        <f t="shared" si="22"/>
        <v>0</v>
      </c>
      <c r="BO64" s="185">
        <f t="shared" si="22"/>
        <v>0</v>
      </c>
      <c r="BP64" s="185">
        <f t="shared" si="22"/>
        <v>0</v>
      </c>
      <c r="BQ64" s="185">
        <f t="shared" si="22"/>
        <v>0</v>
      </c>
      <c r="BR64" s="185">
        <f t="shared" si="17"/>
        <v>0</v>
      </c>
      <c r="BS64" s="185">
        <f t="shared" si="17"/>
        <v>0</v>
      </c>
      <c r="BT64" s="185">
        <f t="shared" si="18"/>
        <v>0</v>
      </c>
      <c r="BU64" s="185">
        <f t="shared" si="18"/>
        <v>0</v>
      </c>
      <c r="GF64" s="56"/>
      <c r="GG64" s="56"/>
      <c r="HX64" s="57"/>
      <c r="HY64" s="57"/>
    </row>
    <row r="65" spans="1:233" ht="12.75" customHeight="1" x14ac:dyDescent="0.2">
      <c r="A65" s="53">
        <f t="shared" si="9"/>
        <v>1</v>
      </c>
      <c r="B65" s="1" t="s">
        <v>2</v>
      </c>
      <c r="C65" s="118">
        <v>36</v>
      </c>
      <c r="D65" s="130"/>
      <c r="E65" s="131"/>
      <c r="F65" s="23"/>
      <c r="G65" s="131"/>
      <c r="H65" s="128">
        <f t="shared" si="10"/>
        <v>0</v>
      </c>
      <c r="I65" s="5">
        <f t="shared" si="11"/>
        <v>0</v>
      </c>
      <c r="J65" s="125">
        <f t="shared" si="0"/>
        <v>0</v>
      </c>
      <c r="L65" s="19">
        <v>36</v>
      </c>
      <c r="M65" s="4"/>
      <c r="N65" s="147" t="str">
        <f>IF(M65="", IF('Window entry'!O59*'Window entry'!P59, 'Window entry'!O59*'Window entry'!P59,""), IF('Window entry'!O59*'Window entry'!P59*M65, 'Window entry'!O59*'Window entry'!P59*M65,""))</f>
        <v/>
      </c>
      <c r="O65" s="150">
        <f>'Window entry'!O59</f>
        <v>0</v>
      </c>
      <c r="P65" s="151">
        <f>'Window entry'!P59</f>
        <v>0</v>
      </c>
      <c r="Q65" s="138" t="str">
        <f>IF('Window entry'!F59="", "", 'Window entry'!F59)</f>
        <v/>
      </c>
      <c r="R65" s="119" t="str">
        <f>IF('Window entry'!G59="", "", 'Window entry'!G59)</f>
        <v/>
      </c>
      <c r="S65" s="119" t="str">
        <f>IF('Window entry'!H59="", "", 'Window entry'!H59)</f>
        <v/>
      </c>
      <c r="T65" s="119" t="str">
        <f>IF('Window entry'!I59="", "", 'Window entry'!I59)</f>
        <v/>
      </c>
      <c r="U65" s="119" t="str">
        <f>IF('Window entry'!J59="", "", 'Window entry'!J59)</f>
        <v/>
      </c>
      <c r="V65" s="119" t="str">
        <f>IF('Window entry'!E59="", "", 'Window entry'!E59)</f>
        <v/>
      </c>
      <c r="W65" s="29" t="str">
        <f>IF(N65="", "", IF(OR('Window entry'!J59="Yes",'Window entry'!I59="Yes"),$AG$56, IF(OR(Q65="", V65=""), "need more data...", IF(OR(Q65=$AG$43, Q65=$AG$44, Q65=$AG$45), $AG$56, IF(OR(Q65=$AG$40,Q65=$AG$41), IF(R65="Yes", IF(V65&lt;=MinPD_U, IF(V65&lt;=HPPD_U, $AG$53, $AG$49), $AG$56), IF(S65="Yes", IF(V65&lt;=MinBPA_U, IF(V65&lt;=HPBPA_U, $AG$52, $AG$48),$AG$56),IF(V65&lt;=Min_U, IF(V65&lt;=HP_U, $AG$52, $AG$48),$AG$56))),IF(Q65=$AG$42, IF(R65="Yes",IF(V65&lt;=MinPD_U, IF(V65&lt;=HPPD_U, $AG$55, $AG$51), $AG$56), IF(S65="Yes", IF(V65&lt;=MinBPA_U, IF(V65&lt;=HPBPA_U, $AG$54, $AG$50),$AG$56),IF(V65&lt;=Min_U, IF(V65&lt;=HP_U, $AG$54, $AG$50),$AG$56)))))))))</f>
        <v/>
      </c>
      <c r="X65" s="12"/>
      <c r="Y65" s="14"/>
      <c r="Z65" s="177" t="str">
        <f>IF('Window entry'!K59="", "", 'Window entry'!K59)</f>
        <v/>
      </c>
      <c r="AA65" s="16" t="str">
        <f t="shared" si="1"/>
        <v/>
      </c>
      <c r="AG65" s="183"/>
      <c r="AH65" s="183"/>
      <c r="AI65" s="183"/>
      <c r="AJ65" s="183"/>
      <c r="AK65" s="183" t="str">
        <f t="shared" si="2"/>
        <v/>
      </c>
      <c r="AL65" s="227">
        <f t="shared" si="23"/>
        <v>0</v>
      </c>
      <c r="AM65" s="227">
        <f t="shared" si="23"/>
        <v>0</v>
      </c>
      <c r="AN65" s="227">
        <f t="shared" si="23"/>
        <v>0</v>
      </c>
      <c r="AO65" s="227">
        <f t="shared" si="23"/>
        <v>0</v>
      </c>
      <c r="AP65" s="227">
        <f t="shared" si="23"/>
        <v>0</v>
      </c>
      <c r="AQ65" s="227">
        <f t="shared" si="23"/>
        <v>0</v>
      </c>
      <c r="AR65" s="227">
        <f t="shared" si="23"/>
        <v>0</v>
      </c>
      <c r="AS65" s="227">
        <f t="shared" si="23"/>
        <v>0</v>
      </c>
      <c r="AT65" s="227">
        <f t="shared" si="4"/>
        <v>0</v>
      </c>
      <c r="AU65" s="184">
        <f t="shared" si="24"/>
        <v>0</v>
      </c>
      <c r="AV65" s="184">
        <f t="shared" si="24"/>
        <v>0</v>
      </c>
      <c r="AW65" s="184">
        <f t="shared" si="24"/>
        <v>0</v>
      </c>
      <c r="AX65" s="184">
        <f t="shared" si="24"/>
        <v>0</v>
      </c>
      <c r="AY65" s="184">
        <f t="shared" si="24"/>
        <v>0</v>
      </c>
      <c r="AZ65" s="184">
        <f t="shared" si="24"/>
        <v>0</v>
      </c>
      <c r="BA65" s="184">
        <f t="shared" si="24"/>
        <v>0</v>
      </c>
      <c r="BB65" s="184">
        <f t="shared" si="24"/>
        <v>0</v>
      </c>
      <c r="BC65" s="184">
        <f t="shared" si="6"/>
        <v>0</v>
      </c>
      <c r="BD65" s="184">
        <f t="shared" si="25"/>
        <v>0</v>
      </c>
      <c r="BE65" s="184">
        <f t="shared" si="25"/>
        <v>0</v>
      </c>
      <c r="BF65" s="184">
        <f t="shared" si="25"/>
        <v>0</v>
      </c>
      <c r="BG65" s="184">
        <f t="shared" si="25"/>
        <v>0</v>
      </c>
      <c r="BH65" s="184">
        <f t="shared" si="25"/>
        <v>0</v>
      </c>
      <c r="BI65" s="184">
        <f t="shared" si="25"/>
        <v>0</v>
      </c>
      <c r="BJ65" s="184">
        <f t="shared" si="25"/>
        <v>0</v>
      </c>
      <c r="BK65" s="184">
        <f t="shared" si="25"/>
        <v>0</v>
      </c>
      <c r="BL65" s="184">
        <f t="shared" si="25"/>
        <v>0</v>
      </c>
      <c r="BM65" s="185">
        <f t="shared" si="22"/>
        <v>0</v>
      </c>
      <c r="BN65" s="185">
        <f t="shared" si="22"/>
        <v>0</v>
      </c>
      <c r="BO65" s="185">
        <f t="shared" si="22"/>
        <v>0</v>
      </c>
      <c r="BP65" s="185">
        <f t="shared" si="22"/>
        <v>0</v>
      </c>
      <c r="BQ65" s="185">
        <f t="shared" si="22"/>
        <v>0</v>
      </c>
      <c r="BR65" s="185">
        <f t="shared" si="17"/>
        <v>0</v>
      </c>
      <c r="BS65" s="185">
        <f t="shared" si="17"/>
        <v>0</v>
      </c>
      <c r="BT65" s="185">
        <f t="shared" si="18"/>
        <v>0</v>
      </c>
      <c r="BU65" s="185">
        <f t="shared" si="18"/>
        <v>0</v>
      </c>
      <c r="GF65" s="56"/>
      <c r="GG65" s="56"/>
      <c r="HX65" s="57"/>
      <c r="HY65" s="57"/>
    </row>
    <row r="66" spans="1:233" ht="12.75" customHeight="1" x14ac:dyDescent="0.2">
      <c r="A66" s="53">
        <f t="shared" si="9"/>
        <v>1</v>
      </c>
      <c r="B66" s="1" t="s">
        <v>2</v>
      </c>
      <c r="C66" s="118">
        <v>37</v>
      </c>
      <c r="D66" s="130"/>
      <c r="E66" s="131"/>
      <c r="F66" s="23"/>
      <c r="G66" s="131"/>
      <c r="H66" s="128">
        <f t="shared" si="10"/>
        <v>0</v>
      </c>
      <c r="I66" s="5">
        <f t="shared" si="11"/>
        <v>0</v>
      </c>
      <c r="J66" s="125">
        <f t="shared" si="0"/>
        <v>0</v>
      </c>
      <c r="L66" s="19">
        <v>37</v>
      </c>
      <c r="M66" s="4"/>
      <c r="N66" s="147" t="str">
        <f>IF(M66="", IF('Window entry'!O60*'Window entry'!P60, 'Window entry'!O60*'Window entry'!P60,""), IF('Window entry'!O60*'Window entry'!P60*M66, 'Window entry'!O60*'Window entry'!P60*M66,""))</f>
        <v/>
      </c>
      <c r="O66" s="150">
        <f>'Window entry'!O60</f>
        <v>0</v>
      </c>
      <c r="P66" s="151">
        <f>'Window entry'!P60</f>
        <v>0</v>
      </c>
      <c r="Q66" s="138" t="str">
        <f>IF('Window entry'!F60="", "", 'Window entry'!F60)</f>
        <v/>
      </c>
      <c r="R66" s="119" t="str">
        <f>IF('Window entry'!G60="", "", 'Window entry'!G60)</f>
        <v/>
      </c>
      <c r="S66" s="119" t="str">
        <f>IF('Window entry'!H60="", "", 'Window entry'!H60)</f>
        <v/>
      </c>
      <c r="T66" s="119" t="str">
        <f>IF('Window entry'!I60="", "", 'Window entry'!I60)</f>
        <v/>
      </c>
      <c r="U66" s="119" t="str">
        <f>IF('Window entry'!J60="", "", 'Window entry'!J60)</f>
        <v/>
      </c>
      <c r="V66" s="119" t="str">
        <f>IF('Window entry'!E60="", "", 'Window entry'!E60)</f>
        <v/>
      </c>
      <c r="W66" s="29" t="str">
        <f>IF(N66="", "", IF(OR('Window entry'!J60="Yes",'Window entry'!I60="Yes"),$AG$56, IF(OR(Q66="", V66=""), "need more data...", IF(OR(Q66=$AG$43, Q66=$AG$44, Q66=$AG$45), $AG$56, IF(OR(Q66=$AG$40,Q66=$AG$41), IF(R66="Yes", IF(V66&lt;=MinPD_U, IF(V66&lt;=HPPD_U, $AG$53, $AG$49), $AG$56), IF(S66="Yes", IF(V66&lt;=MinBPA_U, IF(V66&lt;=HPBPA_U, $AG$52, $AG$48),$AG$56),IF(V66&lt;=Min_U, IF(V66&lt;=HP_U, $AG$52, $AG$48),$AG$56))),IF(Q66=$AG$42, IF(R66="Yes",IF(V66&lt;=MinPD_U, IF(V66&lt;=HPPD_U, $AG$55, $AG$51), $AG$56), IF(S66="Yes", IF(V66&lt;=MinBPA_U, IF(V66&lt;=HPBPA_U, $AG$54, $AG$50),$AG$56),IF(V66&lt;=Min_U, IF(V66&lt;=HP_U, $AG$54, $AG$50),$AG$56)))))))))</f>
        <v/>
      </c>
      <c r="X66" s="12"/>
      <c r="Y66" s="14"/>
      <c r="Z66" s="177" t="str">
        <f>IF('Window entry'!K60="", "", 'Window entry'!K60)</f>
        <v/>
      </c>
      <c r="AA66" s="16" t="str">
        <f t="shared" si="1"/>
        <v/>
      </c>
      <c r="AG66" s="183"/>
      <c r="AH66" s="183"/>
      <c r="AI66" s="183"/>
      <c r="AJ66" s="183"/>
      <c r="AK66" s="183" t="str">
        <f t="shared" si="2"/>
        <v/>
      </c>
      <c r="AL66" s="227">
        <f t="shared" si="23"/>
        <v>0</v>
      </c>
      <c r="AM66" s="227">
        <f t="shared" si="23"/>
        <v>0</v>
      </c>
      <c r="AN66" s="227">
        <f t="shared" si="23"/>
        <v>0</v>
      </c>
      <c r="AO66" s="227">
        <f t="shared" si="23"/>
        <v>0</v>
      </c>
      <c r="AP66" s="227">
        <f t="shared" si="23"/>
        <v>0</v>
      </c>
      <c r="AQ66" s="227">
        <f t="shared" si="23"/>
        <v>0</v>
      </c>
      <c r="AR66" s="227">
        <f t="shared" si="23"/>
        <v>0</v>
      </c>
      <c r="AS66" s="227">
        <f t="shared" si="23"/>
        <v>0</v>
      </c>
      <c r="AT66" s="227">
        <f t="shared" si="4"/>
        <v>0</v>
      </c>
      <c r="AU66" s="184">
        <f t="shared" si="24"/>
        <v>0</v>
      </c>
      <c r="AV66" s="184">
        <f t="shared" si="24"/>
        <v>0</v>
      </c>
      <c r="AW66" s="184">
        <f t="shared" si="24"/>
        <v>0</v>
      </c>
      <c r="AX66" s="184">
        <f t="shared" si="24"/>
        <v>0</v>
      </c>
      <c r="AY66" s="184">
        <f t="shared" si="24"/>
        <v>0</v>
      </c>
      <c r="AZ66" s="184">
        <f t="shared" si="24"/>
        <v>0</v>
      </c>
      <c r="BA66" s="184">
        <f t="shared" si="24"/>
        <v>0</v>
      </c>
      <c r="BB66" s="184">
        <f t="shared" si="24"/>
        <v>0</v>
      </c>
      <c r="BC66" s="184">
        <f t="shared" si="6"/>
        <v>0</v>
      </c>
      <c r="BD66" s="184">
        <f t="shared" si="25"/>
        <v>0</v>
      </c>
      <c r="BE66" s="184">
        <f t="shared" si="25"/>
        <v>0</v>
      </c>
      <c r="BF66" s="184">
        <f t="shared" si="25"/>
        <v>0</v>
      </c>
      <c r="BG66" s="184">
        <f t="shared" si="25"/>
        <v>0</v>
      </c>
      <c r="BH66" s="184">
        <f t="shared" si="25"/>
        <v>0</v>
      </c>
      <c r="BI66" s="184">
        <f t="shared" si="25"/>
        <v>0</v>
      </c>
      <c r="BJ66" s="184">
        <f t="shared" si="25"/>
        <v>0</v>
      </c>
      <c r="BK66" s="184">
        <f t="shared" si="25"/>
        <v>0</v>
      </c>
      <c r="BL66" s="184">
        <f t="shared" si="25"/>
        <v>0</v>
      </c>
      <c r="BM66" s="185">
        <f t="shared" si="22"/>
        <v>0</v>
      </c>
      <c r="BN66" s="185">
        <f t="shared" si="22"/>
        <v>0</v>
      </c>
      <c r="BO66" s="185">
        <f t="shared" si="22"/>
        <v>0</v>
      </c>
      <c r="BP66" s="185">
        <f t="shared" si="22"/>
        <v>0</v>
      </c>
      <c r="BQ66" s="185">
        <f t="shared" si="22"/>
        <v>0</v>
      </c>
      <c r="BR66" s="185">
        <f t="shared" si="17"/>
        <v>0</v>
      </c>
      <c r="BS66" s="185">
        <f t="shared" si="17"/>
        <v>0</v>
      </c>
      <c r="BT66" s="185">
        <f t="shared" si="18"/>
        <v>0</v>
      </c>
      <c r="BU66" s="185">
        <f t="shared" si="18"/>
        <v>0</v>
      </c>
      <c r="GF66" s="56"/>
      <c r="GG66" s="56"/>
      <c r="HX66" s="57"/>
      <c r="HY66" s="57"/>
    </row>
    <row r="67" spans="1:233" ht="12.75" customHeight="1" x14ac:dyDescent="0.2">
      <c r="A67" s="53">
        <f t="shared" si="9"/>
        <v>1</v>
      </c>
      <c r="B67" s="1" t="s">
        <v>2</v>
      </c>
      <c r="C67" s="118">
        <v>38</v>
      </c>
      <c r="D67" s="130"/>
      <c r="E67" s="131"/>
      <c r="F67" s="23"/>
      <c r="G67" s="131"/>
      <c r="H67" s="128">
        <f t="shared" si="10"/>
        <v>0</v>
      </c>
      <c r="I67" s="5">
        <f t="shared" si="11"/>
        <v>0</v>
      </c>
      <c r="J67" s="125">
        <f t="shared" si="0"/>
        <v>0</v>
      </c>
      <c r="L67" s="19">
        <v>38</v>
      </c>
      <c r="M67" s="4"/>
      <c r="N67" s="147" t="str">
        <f>IF(M67="", IF('Window entry'!O61*'Window entry'!P61, 'Window entry'!O61*'Window entry'!P61,""), IF('Window entry'!O61*'Window entry'!P61*M67, 'Window entry'!O61*'Window entry'!P61*M67,""))</f>
        <v/>
      </c>
      <c r="O67" s="150">
        <f>'Window entry'!O61</f>
        <v>0</v>
      </c>
      <c r="P67" s="151">
        <f>'Window entry'!P61</f>
        <v>0</v>
      </c>
      <c r="Q67" s="138" t="str">
        <f>IF('Window entry'!F61="", "", 'Window entry'!F61)</f>
        <v/>
      </c>
      <c r="R67" s="119" t="str">
        <f>IF('Window entry'!G61="", "", 'Window entry'!G61)</f>
        <v/>
      </c>
      <c r="S67" s="119" t="str">
        <f>IF('Window entry'!H61="", "", 'Window entry'!H61)</f>
        <v/>
      </c>
      <c r="T67" s="119" t="str">
        <f>IF('Window entry'!I61="", "", 'Window entry'!I61)</f>
        <v/>
      </c>
      <c r="U67" s="119" t="str">
        <f>IF('Window entry'!J61="", "", 'Window entry'!J61)</f>
        <v/>
      </c>
      <c r="V67" s="119" t="str">
        <f>IF('Window entry'!E61="", "", 'Window entry'!E61)</f>
        <v/>
      </c>
      <c r="W67" s="29" t="str">
        <f>IF(N67="", "", IF(OR('Window entry'!J61="Yes",'Window entry'!I61="Yes"),$AG$56, IF(OR(Q67="", V67=""), "need more data...", IF(OR(Q67=$AG$43, Q67=$AG$44, Q67=$AG$45), $AG$56, IF(OR(Q67=$AG$40,Q67=$AG$41), IF(R67="Yes", IF(V67&lt;=MinPD_U, IF(V67&lt;=HPPD_U, $AG$53, $AG$49), $AG$56), IF(S67="Yes", IF(V67&lt;=MinBPA_U, IF(V67&lt;=HPBPA_U, $AG$52, $AG$48),$AG$56),IF(V67&lt;=Min_U, IF(V67&lt;=HP_U, $AG$52, $AG$48),$AG$56))),IF(Q67=$AG$42, IF(R67="Yes",IF(V67&lt;=MinPD_U, IF(V67&lt;=HPPD_U, $AG$55, $AG$51), $AG$56), IF(S67="Yes", IF(V67&lt;=MinBPA_U, IF(V67&lt;=HPBPA_U, $AG$54, $AG$50),$AG$56),IF(V67&lt;=Min_U, IF(V67&lt;=HP_U, $AG$54, $AG$50),$AG$56)))))))))</f>
        <v/>
      </c>
      <c r="X67" s="12"/>
      <c r="Y67" s="14"/>
      <c r="Z67" s="177" t="str">
        <f>IF('Window entry'!K61="", "", 'Window entry'!K61)</f>
        <v/>
      </c>
      <c r="AA67" s="16" t="str">
        <f t="shared" si="1"/>
        <v/>
      </c>
      <c r="AG67" s="183"/>
      <c r="AH67" s="183"/>
      <c r="AI67" s="183"/>
      <c r="AJ67" s="183"/>
      <c r="AK67" s="183" t="str">
        <f t="shared" si="2"/>
        <v/>
      </c>
      <c r="AL67" s="227">
        <f t="shared" si="23"/>
        <v>0</v>
      </c>
      <c r="AM67" s="227">
        <f t="shared" si="23"/>
        <v>0</v>
      </c>
      <c r="AN67" s="227">
        <f t="shared" si="23"/>
        <v>0</v>
      </c>
      <c r="AO67" s="227">
        <f t="shared" si="23"/>
        <v>0</v>
      </c>
      <c r="AP67" s="227">
        <f t="shared" si="23"/>
        <v>0</v>
      </c>
      <c r="AQ67" s="227">
        <f t="shared" si="23"/>
        <v>0</v>
      </c>
      <c r="AR67" s="227">
        <f t="shared" si="23"/>
        <v>0</v>
      </c>
      <c r="AS67" s="227">
        <f t="shared" si="23"/>
        <v>0</v>
      </c>
      <c r="AT67" s="227">
        <f t="shared" si="4"/>
        <v>0</v>
      </c>
      <c r="AU67" s="184">
        <f t="shared" si="24"/>
        <v>0</v>
      </c>
      <c r="AV67" s="184">
        <f t="shared" si="24"/>
        <v>0</v>
      </c>
      <c r="AW67" s="184">
        <f t="shared" si="24"/>
        <v>0</v>
      </c>
      <c r="AX67" s="184">
        <f t="shared" si="24"/>
        <v>0</v>
      </c>
      <c r="AY67" s="184">
        <f t="shared" si="24"/>
        <v>0</v>
      </c>
      <c r="AZ67" s="184">
        <f t="shared" si="24"/>
        <v>0</v>
      </c>
      <c r="BA67" s="184">
        <f t="shared" si="24"/>
        <v>0</v>
      </c>
      <c r="BB67" s="184">
        <f t="shared" si="24"/>
        <v>0</v>
      </c>
      <c r="BC67" s="184">
        <f t="shared" si="6"/>
        <v>0</v>
      </c>
      <c r="BD67" s="184">
        <f t="shared" si="25"/>
        <v>0</v>
      </c>
      <c r="BE67" s="184">
        <f t="shared" si="25"/>
        <v>0</v>
      </c>
      <c r="BF67" s="184">
        <f t="shared" si="25"/>
        <v>0</v>
      </c>
      <c r="BG67" s="184">
        <f t="shared" si="25"/>
        <v>0</v>
      </c>
      <c r="BH67" s="184">
        <f t="shared" si="25"/>
        <v>0</v>
      </c>
      <c r="BI67" s="184">
        <f t="shared" si="25"/>
        <v>0</v>
      </c>
      <c r="BJ67" s="184">
        <f t="shared" si="25"/>
        <v>0</v>
      </c>
      <c r="BK67" s="184">
        <f t="shared" si="25"/>
        <v>0</v>
      </c>
      <c r="BL67" s="184">
        <f t="shared" si="25"/>
        <v>0</v>
      </c>
      <c r="BM67" s="185">
        <f t="shared" si="22"/>
        <v>0</v>
      </c>
      <c r="BN67" s="185">
        <f t="shared" si="22"/>
        <v>0</v>
      </c>
      <c r="BO67" s="185">
        <f t="shared" si="22"/>
        <v>0</v>
      </c>
      <c r="BP67" s="185">
        <f t="shared" si="22"/>
        <v>0</v>
      </c>
      <c r="BQ67" s="185">
        <f t="shared" si="22"/>
        <v>0</v>
      </c>
      <c r="BR67" s="185">
        <f t="shared" si="17"/>
        <v>0</v>
      </c>
      <c r="BS67" s="185">
        <f t="shared" si="17"/>
        <v>0</v>
      </c>
      <c r="BT67" s="185">
        <f t="shared" si="18"/>
        <v>0</v>
      </c>
      <c r="BU67" s="185">
        <f t="shared" si="18"/>
        <v>0</v>
      </c>
      <c r="GF67" s="56"/>
      <c r="GG67" s="56"/>
      <c r="HX67" s="57"/>
      <c r="HY67" s="57"/>
    </row>
    <row r="68" spans="1:233" ht="12.75" customHeight="1" x14ac:dyDescent="0.2">
      <c r="A68" s="53">
        <f t="shared" si="9"/>
        <v>1</v>
      </c>
      <c r="B68" s="1" t="s">
        <v>2</v>
      </c>
      <c r="C68" s="118">
        <v>39</v>
      </c>
      <c r="D68" s="130"/>
      <c r="E68" s="131"/>
      <c r="F68" s="23"/>
      <c r="G68" s="131"/>
      <c r="H68" s="128">
        <f t="shared" si="10"/>
        <v>0</v>
      </c>
      <c r="I68" s="5">
        <f t="shared" si="11"/>
        <v>0</v>
      </c>
      <c r="J68" s="125">
        <f t="shared" si="0"/>
        <v>0</v>
      </c>
      <c r="L68" s="19">
        <v>39</v>
      </c>
      <c r="M68" s="4"/>
      <c r="N68" s="147" t="str">
        <f>IF(M68="", IF('Window entry'!O62*'Window entry'!P62, 'Window entry'!O62*'Window entry'!P62,""), IF('Window entry'!O62*'Window entry'!P62*M68, 'Window entry'!O62*'Window entry'!P62*M68,""))</f>
        <v/>
      </c>
      <c r="O68" s="150">
        <f>'Window entry'!O62</f>
        <v>0</v>
      </c>
      <c r="P68" s="151">
        <f>'Window entry'!P62</f>
        <v>0</v>
      </c>
      <c r="Q68" s="138" t="str">
        <f>IF('Window entry'!F62="", "", 'Window entry'!F62)</f>
        <v/>
      </c>
      <c r="R68" s="119" t="str">
        <f>IF('Window entry'!G62="", "", 'Window entry'!G62)</f>
        <v/>
      </c>
      <c r="S68" s="119" t="str">
        <f>IF('Window entry'!H62="", "", 'Window entry'!H62)</f>
        <v/>
      </c>
      <c r="T68" s="119" t="str">
        <f>IF('Window entry'!I62="", "", 'Window entry'!I62)</f>
        <v/>
      </c>
      <c r="U68" s="119" t="str">
        <f>IF('Window entry'!J62="", "", 'Window entry'!J62)</f>
        <v/>
      </c>
      <c r="V68" s="119" t="str">
        <f>IF('Window entry'!E62="", "", 'Window entry'!E62)</f>
        <v/>
      </c>
      <c r="W68" s="29" t="str">
        <f>IF(N68="", "", IF(OR('Window entry'!J62="Yes",'Window entry'!I62="Yes"),$AG$56, IF(OR(Q68="", V68=""), "need more data...", IF(OR(Q68=$AG$43, Q68=$AG$44, Q68=$AG$45), $AG$56, IF(OR(Q68=$AG$40,Q68=$AG$41), IF(R68="Yes", IF(V68&lt;=MinPD_U, IF(V68&lt;=HPPD_U, $AG$53, $AG$49), $AG$56), IF(S68="Yes", IF(V68&lt;=MinBPA_U, IF(V68&lt;=HPBPA_U, $AG$52, $AG$48),$AG$56),IF(V68&lt;=Min_U, IF(V68&lt;=HP_U, $AG$52, $AG$48),$AG$56))),IF(Q68=$AG$42, IF(R68="Yes",IF(V68&lt;=MinPD_U, IF(V68&lt;=HPPD_U, $AG$55, $AG$51), $AG$56), IF(S68="Yes", IF(V68&lt;=MinBPA_U, IF(V68&lt;=HPBPA_U, $AG$54, $AG$50),$AG$56),IF(V68&lt;=Min_U, IF(V68&lt;=HP_U, $AG$54, $AG$50),$AG$56)))))))))</f>
        <v/>
      </c>
      <c r="X68" s="12"/>
      <c r="Y68" s="14"/>
      <c r="Z68" s="177" t="str">
        <f>IF('Window entry'!K62="", "", 'Window entry'!K62)</f>
        <v/>
      </c>
      <c r="AA68" s="16" t="str">
        <f t="shared" si="1"/>
        <v/>
      </c>
      <c r="AK68" s="183" t="str">
        <f t="shared" si="2"/>
        <v/>
      </c>
      <c r="AL68" s="227">
        <f t="shared" si="23"/>
        <v>0</v>
      </c>
      <c r="AM68" s="227">
        <f t="shared" si="23"/>
        <v>0</v>
      </c>
      <c r="AN68" s="227">
        <f t="shared" si="23"/>
        <v>0</v>
      </c>
      <c r="AO68" s="227">
        <f t="shared" si="23"/>
        <v>0</v>
      </c>
      <c r="AP68" s="227">
        <f t="shared" si="23"/>
        <v>0</v>
      </c>
      <c r="AQ68" s="227">
        <f t="shared" si="23"/>
        <v>0</v>
      </c>
      <c r="AR68" s="227">
        <f t="shared" si="23"/>
        <v>0</v>
      </c>
      <c r="AS68" s="227">
        <f t="shared" si="23"/>
        <v>0</v>
      </c>
      <c r="AT68" s="227">
        <f t="shared" si="4"/>
        <v>0</v>
      </c>
      <c r="AU68" s="184">
        <f t="shared" si="24"/>
        <v>0</v>
      </c>
      <c r="AV68" s="184">
        <f t="shared" si="24"/>
        <v>0</v>
      </c>
      <c r="AW68" s="184">
        <f t="shared" si="24"/>
        <v>0</v>
      </c>
      <c r="AX68" s="184">
        <f t="shared" si="24"/>
        <v>0</v>
      </c>
      <c r="AY68" s="184">
        <f t="shared" si="24"/>
        <v>0</v>
      </c>
      <c r="AZ68" s="184">
        <f t="shared" si="24"/>
        <v>0</v>
      </c>
      <c r="BA68" s="184">
        <f t="shared" si="24"/>
        <v>0</v>
      </c>
      <c r="BB68" s="184">
        <f t="shared" si="24"/>
        <v>0</v>
      </c>
      <c r="BC68" s="184">
        <f t="shared" si="6"/>
        <v>0</v>
      </c>
      <c r="BD68" s="184">
        <f t="shared" si="25"/>
        <v>0</v>
      </c>
      <c r="BE68" s="184">
        <f t="shared" si="25"/>
        <v>0</v>
      </c>
      <c r="BF68" s="184">
        <f t="shared" si="25"/>
        <v>0</v>
      </c>
      <c r="BG68" s="184">
        <f t="shared" si="25"/>
        <v>0</v>
      </c>
      <c r="BH68" s="184">
        <f t="shared" si="25"/>
        <v>0</v>
      </c>
      <c r="BI68" s="184">
        <f t="shared" si="25"/>
        <v>0</v>
      </c>
      <c r="BJ68" s="184">
        <f t="shared" si="25"/>
        <v>0</v>
      </c>
      <c r="BK68" s="184">
        <f t="shared" si="25"/>
        <v>0</v>
      </c>
      <c r="BL68" s="184">
        <f t="shared" si="25"/>
        <v>0</v>
      </c>
      <c r="BM68" s="185">
        <f t="shared" si="22"/>
        <v>0</v>
      </c>
      <c r="BN68" s="185">
        <f t="shared" si="22"/>
        <v>0</v>
      </c>
      <c r="BO68" s="185">
        <f t="shared" si="22"/>
        <v>0</v>
      </c>
      <c r="BP68" s="185">
        <f t="shared" si="22"/>
        <v>0</v>
      </c>
      <c r="BQ68" s="185">
        <f t="shared" si="22"/>
        <v>0</v>
      </c>
      <c r="BR68" s="185">
        <f t="shared" si="17"/>
        <v>0</v>
      </c>
      <c r="BS68" s="185">
        <f t="shared" si="17"/>
        <v>0</v>
      </c>
      <c r="BT68" s="185">
        <f t="shared" si="18"/>
        <v>0</v>
      </c>
      <c r="BU68" s="185">
        <f t="shared" si="18"/>
        <v>0</v>
      </c>
      <c r="GF68" s="56"/>
      <c r="GG68" s="56"/>
      <c r="HX68" s="57"/>
      <c r="HY68" s="57"/>
    </row>
    <row r="69" spans="1:233" ht="12.75" customHeight="1" thickBot="1" x14ac:dyDescent="0.25">
      <c r="A69" s="53">
        <f t="shared" si="9"/>
        <v>1</v>
      </c>
      <c r="B69" s="1" t="s">
        <v>2</v>
      </c>
      <c r="C69" s="120">
        <v>40</v>
      </c>
      <c r="D69" s="133"/>
      <c r="E69" s="132"/>
      <c r="F69" s="24"/>
      <c r="G69" s="132"/>
      <c r="H69" s="129">
        <f t="shared" si="10"/>
        <v>0</v>
      </c>
      <c r="I69" s="6">
        <f t="shared" si="11"/>
        <v>0</v>
      </c>
      <c r="J69" s="126">
        <f t="shared" si="0"/>
        <v>0</v>
      </c>
      <c r="L69" s="20">
        <v>40</v>
      </c>
      <c r="M69" s="165"/>
      <c r="N69" s="153" t="str">
        <f>IF(M69="", IF('Window entry'!O63*'Window entry'!P63, 'Window entry'!O63*'Window entry'!P63,""), IF('Window entry'!O63*'Window entry'!P63*M69, 'Window entry'!O63*'Window entry'!P63*M69,""))</f>
        <v/>
      </c>
      <c r="O69" s="154">
        <f>'Window entry'!O63</f>
        <v>0</v>
      </c>
      <c r="P69" s="155">
        <f>'Window entry'!P63</f>
        <v>0</v>
      </c>
      <c r="Q69" s="139" t="str">
        <f>IF('Window entry'!F63="", "", 'Window entry'!F63)</f>
        <v/>
      </c>
      <c r="R69" s="121" t="str">
        <f>IF('Window entry'!G63="", "", 'Window entry'!G63)</f>
        <v/>
      </c>
      <c r="S69" s="121" t="str">
        <f>IF('Window entry'!H63="", "", 'Window entry'!H63)</f>
        <v/>
      </c>
      <c r="T69" s="121" t="str">
        <f>IF('Window entry'!I63="", "", 'Window entry'!I63)</f>
        <v/>
      </c>
      <c r="U69" s="121" t="str">
        <f>IF('Window entry'!J63="", "", 'Window entry'!J63)</f>
        <v/>
      </c>
      <c r="V69" s="121" t="str">
        <f>IF('Window entry'!E63="", "", 'Window entry'!E63)</f>
        <v/>
      </c>
      <c r="W69" s="30" t="str">
        <f>IF(N69="", "", IF(OR('Window entry'!J63="Yes",'Window entry'!I63="Yes"),$AG$56, IF(OR(Q69="", V69=""), "need more data...", IF(OR(Q69=$AG$43, Q69=$AG$44, Q69=$AG$45), $AG$56, IF(OR(Q69=$AG$40,Q69=$AG$41), IF(R69="Yes", IF(V69&lt;=MinPD_U, IF(V69&lt;=HPPD_U, $AG$53, $AG$49), $AG$56), IF(S69="Yes", IF(V69&lt;=MinBPA_U, IF(V69&lt;=HPBPA_U, $AG$52, $AG$48),$AG$56),IF(V69&lt;=Min_U, IF(V69&lt;=HP_U, $AG$52, $AG$48),$AG$56))),IF(Q69=$AG$42, IF(R69="Yes",IF(V69&lt;=MinPD_U, IF(V69&lt;=HPPD_U, $AG$55, $AG$51), $AG$56), IF(S69="Yes", IF(V69&lt;=MinBPA_U, IF(V69&lt;=HPBPA_U, $AG$54, $AG$50),$AG$56),IF(V69&lt;=Min_U, IF(V69&lt;=HP_U, $AG$54, $AG$50),$AG$56)))))))))</f>
        <v/>
      </c>
      <c r="X69" s="22"/>
      <c r="Y69" s="15"/>
      <c r="Z69" s="179" t="str">
        <f>IF('Window entry'!K63="", "", 'Window entry'!K63)</f>
        <v/>
      </c>
      <c r="AA69" s="17" t="str">
        <f t="shared" si="1"/>
        <v/>
      </c>
      <c r="AK69" s="183" t="str">
        <f t="shared" si="2"/>
        <v/>
      </c>
      <c r="AL69" s="227">
        <f t="shared" si="23"/>
        <v>0</v>
      </c>
      <c r="AM69" s="227">
        <f t="shared" si="23"/>
        <v>0</v>
      </c>
      <c r="AN69" s="227">
        <f t="shared" si="23"/>
        <v>0</v>
      </c>
      <c r="AO69" s="227">
        <f t="shared" si="23"/>
        <v>0</v>
      </c>
      <c r="AP69" s="227">
        <f t="shared" si="23"/>
        <v>0</v>
      </c>
      <c r="AQ69" s="227">
        <f t="shared" si="23"/>
        <v>0</v>
      </c>
      <c r="AR69" s="227">
        <f t="shared" si="23"/>
        <v>0</v>
      </c>
      <c r="AS69" s="227">
        <f t="shared" si="23"/>
        <v>0</v>
      </c>
      <c r="AT69" s="227">
        <f t="shared" si="4"/>
        <v>0</v>
      </c>
      <c r="AU69" s="184">
        <f t="shared" si="24"/>
        <v>0</v>
      </c>
      <c r="AV69" s="184">
        <f t="shared" si="24"/>
        <v>0</v>
      </c>
      <c r="AW69" s="184">
        <f t="shared" si="24"/>
        <v>0</v>
      </c>
      <c r="AX69" s="184">
        <f t="shared" si="24"/>
        <v>0</v>
      </c>
      <c r="AY69" s="184">
        <f t="shared" si="24"/>
        <v>0</v>
      </c>
      <c r="AZ69" s="184">
        <f t="shared" si="24"/>
        <v>0</v>
      </c>
      <c r="BA69" s="184">
        <f t="shared" si="24"/>
        <v>0</v>
      </c>
      <c r="BB69" s="184">
        <f t="shared" si="24"/>
        <v>0</v>
      </c>
      <c r="BC69" s="184">
        <f t="shared" si="6"/>
        <v>0</v>
      </c>
      <c r="BD69" s="184">
        <f t="shared" si="25"/>
        <v>0</v>
      </c>
      <c r="BE69" s="184">
        <f t="shared" si="25"/>
        <v>0</v>
      </c>
      <c r="BF69" s="184">
        <f t="shared" si="25"/>
        <v>0</v>
      </c>
      <c r="BG69" s="184">
        <f t="shared" si="25"/>
        <v>0</v>
      </c>
      <c r="BH69" s="184">
        <f t="shared" si="25"/>
        <v>0</v>
      </c>
      <c r="BI69" s="184">
        <f t="shared" si="25"/>
        <v>0</v>
      </c>
      <c r="BJ69" s="184">
        <f t="shared" si="25"/>
        <v>0</v>
      </c>
      <c r="BK69" s="184">
        <f t="shared" si="25"/>
        <v>0</v>
      </c>
      <c r="BL69" s="184">
        <f t="shared" si="25"/>
        <v>0</v>
      </c>
      <c r="BM69" s="185">
        <f t="shared" si="22"/>
        <v>0</v>
      </c>
      <c r="BN69" s="185">
        <f t="shared" si="22"/>
        <v>0</v>
      </c>
      <c r="BO69" s="185">
        <f t="shared" si="22"/>
        <v>0</v>
      </c>
      <c r="BP69" s="185">
        <f t="shared" si="22"/>
        <v>0</v>
      </c>
      <c r="BQ69" s="185">
        <f t="shared" si="22"/>
        <v>0</v>
      </c>
      <c r="BR69" s="185">
        <f t="shared" si="17"/>
        <v>0</v>
      </c>
      <c r="BS69" s="185">
        <f t="shared" si="17"/>
        <v>0</v>
      </c>
      <c r="BT69" s="185">
        <f t="shared" si="18"/>
        <v>0</v>
      </c>
      <c r="BU69" s="185">
        <f t="shared" si="18"/>
        <v>0</v>
      </c>
      <c r="GF69" s="56"/>
      <c r="GG69" s="56"/>
      <c r="HX69" s="57"/>
      <c r="HY69" s="57"/>
    </row>
    <row r="70" spans="1:233" ht="26.25" customHeight="1" x14ac:dyDescent="0.2">
      <c r="W70" s="53"/>
      <c r="X70" s="53"/>
      <c r="AK70" s="183"/>
      <c r="AR70" s="184"/>
      <c r="AS70" s="184"/>
      <c r="AT70" s="184"/>
      <c r="BA70" s="184"/>
      <c r="BB70" s="184"/>
      <c r="BC70" s="184"/>
      <c r="BJ70" s="184"/>
      <c r="BK70" s="184"/>
      <c r="BL70" s="184"/>
      <c r="BS70" s="184"/>
      <c r="BT70" s="184"/>
      <c r="BU70" s="184"/>
      <c r="BV70" s="194"/>
      <c r="GF70" s="56"/>
      <c r="GG70" s="56"/>
      <c r="HX70" s="57"/>
      <c r="HY70" s="57"/>
    </row>
    <row r="71" spans="1:233" x14ac:dyDescent="0.2">
      <c r="W71" s="53"/>
      <c r="X71" s="53"/>
      <c r="AK71" s="183"/>
      <c r="AL71" s="233">
        <f t="shared" ref="AL71:AT71" si="26">SUM(AL30:AL69)</f>
        <v>0</v>
      </c>
      <c r="AM71" s="233">
        <f t="shared" si="26"/>
        <v>0</v>
      </c>
      <c r="AN71" s="233">
        <f t="shared" si="26"/>
        <v>0</v>
      </c>
      <c r="AO71" s="233">
        <f t="shared" si="26"/>
        <v>0</v>
      </c>
      <c r="AP71" s="233">
        <f t="shared" si="26"/>
        <v>0</v>
      </c>
      <c r="AQ71" s="233">
        <f t="shared" si="26"/>
        <v>0</v>
      </c>
      <c r="AR71" s="233">
        <f t="shared" si="26"/>
        <v>0</v>
      </c>
      <c r="AS71" s="233">
        <f t="shared" si="26"/>
        <v>0</v>
      </c>
      <c r="AT71" s="233">
        <f t="shared" si="26"/>
        <v>0</v>
      </c>
      <c r="AU71" s="234">
        <f t="shared" ref="AU71:BC71" si="27">IF(SUM(AL30:AL69)=0, 0, SUMPRODUCT(AL30:AL69,AU30:AU69)/SUM(AL30:AL69))</f>
        <v>0</v>
      </c>
      <c r="AV71" s="234">
        <f t="shared" si="27"/>
        <v>0</v>
      </c>
      <c r="AW71" s="234">
        <f t="shared" si="27"/>
        <v>0</v>
      </c>
      <c r="AX71" s="234">
        <f t="shared" si="27"/>
        <v>0</v>
      </c>
      <c r="AY71" s="234">
        <f t="shared" si="27"/>
        <v>0</v>
      </c>
      <c r="AZ71" s="234">
        <f t="shared" si="27"/>
        <v>0</v>
      </c>
      <c r="BA71" s="234">
        <f t="shared" si="27"/>
        <v>0</v>
      </c>
      <c r="BB71" s="234">
        <f t="shared" si="27"/>
        <v>0</v>
      </c>
      <c r="BC71" s="234">
        <f t="shared" si="27"/>
        <v>0</v>
      </c>
      <c r="BD71" s="184">
        <f t="shared" ref="BD71:BU71" si="28">SUM(BD30:BD69)</f>
        <v>0</v>
      </c>
      <c r="BE71" s="184">
        <f t="shared" si="28"/>
        <v>0</v>
      </c>
      <c r="BF71" s="184">
        <f t="shared" si="28"/>
        <v>0</v>
      </c>
      <c r="BG71" s="184">
        <f t="shared" si="28"/>
        <v>0</v>
      </c>
      <c r="BH71" s="184">
        <f t="shared" si="28"/>
        <v>0</v>
      </c>
      <c r="BI71" s="184">
        <f t="shared" si="28"/>
        <v>0</v>
      </c>
      <c r="BJ71" s="184">
        <f t="shared" si="28"/>
        <v>0</v>
      </c>
      <c r="BK71" s="184">
        <f t="shared" si="28"/>
        <v>0</v>
      </c>
      <c r="BL71" s="184">
        <f t="shared" si="28"/>
        <v>0</v>
      </c>
      <c r="BM71" s="185">
        <f t="shared" si="28"/>
        <v>0</v>
      </c>
      <c r="BN71" s="185">
        <f t="shared" si="28"/>
        <v>0</v>
      </c>
      <c r="BO71" s="185">
        <f t="shared" si="28"/>
        <v>0</v>
      </c>
      <c r="BP71" s="185">
        <f t="shared" si="28"/>
        <v>0</v>
      </c>
      <c r="BQ71" s="185">
        <f t="shared" si="28"/>
        <v>0</v>
      </c>
      <c r="BR71" s="185">
        <f t="shared" si="28"/>
        <v>0</v>
      </c>
      <c r="BS71" s="185">
        <f t="shared" si="28"/>
        <v>0</v>
      </c>
      <c r="BT71" s="185">
        <f t="shared" si="28"/>
        <v>0</v>
      </c>
      <c r="BU71" s="185">
        <f t="shared" si="28"/>
        <v>0</v>
      </c>
      <c r="BV71" s="217">
        <f>SUM(BM71:BU71)</f>
        <v>0</v>
      </c>
      <c r="GF71" s="56"/>
      <c r="GG71" s="56"/>
      <c r="HX71" s="57"/>
      <c r="HY71" s="57"/>
    </row>
    <row r="72" spans="1:233" x14ac:dyDescent="0.2">
      <c r="AE72" s="183"/>
      <c r="AF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row>
    <row r="73" spans="1:233" x14ac:dyDescent="0.2">
      <c r="AB73" s="227"/>
      <c r="AE73" s="183"/>
      <c r="AF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row>
    <row r="74" spans="1:233" x14ac:dyDescent="0.2">
      <c r="AB74" s="227"/>
      <c r="AE74" s="183"/>
      <c r="AF74" s="183"/>
      <c r="AH74" s="183"/>
      <c r="AP74" s="184"/>
      <c r="AQ74" s="184"/>
      <c r="AR74" s="184"/>
      <c r="AY74" s="184"/>
      <c r="AZ74" s="184"/>
      <c r="BA74" s="184"/>
      <c r="BH74" s="184"/>
      <c r="BI74" s="184"/>
      <c r="BJ74" s="184"/>
      <c r="BQ74" s="184"/>
      <c r="BR74" s="184"/>
      <c r="BS74" s="184"/>
      <c r="BT74" s="184"/>
    </row>
    <row r="75" spans="1:233" x14ac:dyDescent="0.2">
      <c r="AB75" s="227"/>
      <c r="AE75" s="183"/>
      <c r="AF75" s="183"/>
      <c r="AH75" s="183"/>
      <c r="AP75" s="184"/>
      <c r="AQ75" s="184"/>
      <c r="AR75" s="184"/>
      <c r="AY75" s="184"/>
      <c r="AZ75" s="184"/>
      <c r="BA75" s="184"/>
      <c r="BH75" s="184"/>
      <c r="BI75" s="184"/>
      <c r="BJ75" s="184"/>
      <c r="BQ75" s="184"/>
      <c r="BR75" s="184"/>
      <c r="BS75" s="184"/>
      <c r="BT75" s="184"/>
    </row>
    <row r="76" spans="1:233" x14ac:dyDescent="0.2">
      <c r="AB76" s="227"/>
      <c r="AE76" s="183"/>
      <c r="AF76" s="183"/>
      <c r="AH76" s="183"/>
      <c r="AP76" s="184"/>
      <c r="AQ76" s="184"/>
      <c r="AR76" s="184"/>
      <c r="AY76" s="184"/>
      <c r="AZ76" s="184"/>
      <c r="BA76" s="184"/>
      <c r="BH76" s="184"/>
      <c r="BI76" s="184"/>
      <c r="BJ76" s="184"/>
      <c r="BQ76" s="184"/>
      <c r="BR76" s="184"/>
      <c r="BS76" s="184"/>
      <c r="BT76" s="184"/>
    </row>
    <row r="77" spans="1:233" x14ac:dyDescent="0.2">
      <c r="AB77" s="227"/>
      <c r="AE77" s="183"/>
      <c r="AF77" s="183"/>
      <c r="AH77" s="183"/>
      <c r="AP77" s="184"/>
      <c r="AQ77" s="184"/>
      <c r="AR77" s="184"/>
      <c r="AY77" s="184"/>
      <c r="AZ77" s="184"/>
      <c r="BA77" s="184"/>
      <c r="BH77" s="184"/>
      <c r="BI77" s="184"/>
      <c r="BJ77" s="184"/>
      <c r="BQ77" s="184"/>
      <c r="BR77" s="184"/>
      <c r="BS77" s="184"/>
      <c r="BT77" s="184"/>
    </row>
    <row r="78" spans="1:233" x14ac:dyDescent="0.2">
      <c r="AB78" s="227"/>
      <c r="AE78" s="183"/>
      <c r="AF78" s="183"/>
      <c r="AH78" s="183"/>
    </row>
    <row r="79" spans="1:233" x14ac:dyDescent="0.2">
      <c r="AB79" s="227"/>
      <c r="AE79" s="183"/>
      <c r="AF79" s="183"/>
    </row>
    <row r="80" spans="1:233" x14ac:dyDescent="0.2">
      <c r="AB80" s="227"/>
      <c r="AE80" s="183"/>
      <c r="AF80" s="183"/>
    </row>
    <row r="81" spans="28:34" x14ac:dyDescent="0.2">
      <c r="AB81" s="227"/>
      <c r="AE81" s="183"/>
      <c r="AF81" s="183"/>
      <c r="AH81" s="183"/>
    </row>
    <row r="82" spans="28:34" x14ac:dyDescent="0.2">
      <c r="AB82" s="227"/>
      <c r="AE82" s="183"/>
      <c r="AF82" s="183"/>
      <c r="AH82" s="183"/>
    </row>
    <row r="83" spans="28:34" x14ac:dyDescent="0.2">
      <c r="AB83" s="227"/>
      <c r="AE83" s="183"/>
      <c r="AF83" s="183"/>
      <c r="AH83" s="183"/>
    </row>
    <row r="84" spans="28:34" x14ac:dyDescent="0.2">
      <c r="AB84" s="227"/>
      <c r="AE84" s="183"/>
      <c r="AF84" s="183"/>
      <c r="AH84" s="183"/>
    </row>
    <row r="85" spans="28:34" x14ac:dyDescent="0.2">
      <c r="AB85" s="227"/>
      <c r="AE85" s="183"/>
      <c r="AF85" s="183"/>
      <c r="AH85" s="183"/>
    </row>
    <row r="86" spans="28:34" x14ac:dyDescent="0.2">
      <c r="AB86" s="227"/>
      <c r="AE86" s="183"/>
      <c r="AF86" s="183"/>
      <c r="AH86" s="183"/>
    </row>
    <row r="87" spans="28:34" x14ac:dyDescent="0.2">
      <c r="AB87" s="227"/>
      <c r="AE87" s="183"/>
      <c r="AF87" s="183"/>
      <c r="AH87" s="183"/>
    </row>
    <row r="88" spans="28:34" x14ac:dyDescent="0.2">
      <c r="AB88" s="227"/>
      <c r="AE88" s="183"/>
      <c r="AF88" s="183"/>
    </row>
    <row r="89" spans="28:34" x14ac:dyDescent="0.2">
      <c r="AB89" s="227"/>
      <c r="AE89" s="183"/>
      <c r="AF89" s="183"/>
    </row>
    <row r="90" spans="28:34" x14ac:dyDescent="0.2">
      <c r="AB90" s="227"/>
      <c r="AE90" s="183"/>
      <c r="AF90" s="183"/>
    </row>
    <row r="91" spans="28:34" x14ac:dyDescent="0.2">
      <c r="AB91" s="227"/>
      <c r="AE91" s="183"/>
      <c r="AF91" s="183"/>
    </row>
    <row r="92" spans="28:34" x14ac:dyDescent="0.2">
      <c r="AB92" s="227"/>
      <c r="AE92" s="183"/>
      <c r="AF92" s="183"/>
      <c r="AH92" s="183" t="str">
        <f t="shared" ref="AH92:AH104" si="29">IF(ISBLANK(X49), W49, X49)</f>
        <v/>
      </c>
    </row>
    <row r="93" spans="28:34" x14ac:dyDescent="0.2">
      <c r="AB93" s="227"/>
      <c r="AH93" s="183" t="str">
        <f t="shared" si="29"/>
        <v/>
      </c>
    </row>
    <row r="94" spans="28:34" x14ac:dyDescent="0.2">
      <c r="AH94" s="183" t="str">
        <f t="shared" si="29"/>
        <v/>
      </c>
    </row>
    <row r="95" spans="28:34" x14ac:dyDescent="0.2">
      <c r="AH95" s="183" t="str">
        <f t="shared" si="29"/>
        <v/>
      </c>
    </row>
    <row r="96" spans="28:34" x14ac:dyDescent="0.2">
      <c r="AH96" s="183" t="str">
        <f t="shared" si="29"/>
        <v/>
      </c>
    </row>
    <row r="97" spans="31:72" x14ac:dyDescent="0.2">
      <c r="AH97" s="183" t="str">
        <f t="shared" si="29"/>
        <v/>
      </c>
    </row>
    <row r="98" spans="31:72" x14ac:dyDescent="0.2">
      <c r="AH98" s="183" t="str">
        <f t="shared" si="29"/>
        <v/>
      </c>
    </row>
    <row r="99" spans="31:72" x14ac:dyDescent="0.2">
      <c r="AH99" s="183" t="str">
        <f t="shared" si="29"/>
        <v/>
      </c>
    </row>
    <row r="100" spans="31:72" x14ac:dyDescent="0.2">
      <c r="AH100" s="183" t="str">
        <f t="shared" si="29"/>
        <v/>
      </c>
    </row>
    <row r="101" spans="31:72" x14ac:dyDescent="0.2">
      <c r="AE101" s="183"/>
      <c r="AF101" s="183"/>
      <c r="AG101" s="183"/>
      <c r="AH101" s="183" t="str">
        <f t="shared" si="29"/>
        <v/>
      </c>
      <c r="AP101" s="184"/>
      <c r="AQ101" s="184"/>
      <c r="AR101" s="184"/>
      <c r="AY101" s="184"/>
      <c r="AZ101" s="184"/>
      <c r="BA101" s="184"/>
      <c r="BH101" s="184"/>
      <c r="BI101" s="184"/>
      <c r="BJ101" s="184"/>
      <c r="BQ101" s="184"/>
      <c r="BR101" s="184"/>
      <c r="BS101" s="184"/>
      <c r="BT101" s="184"/>
    </row>
    <row r="102" spans="31:72" x14ac:dyDescent="0.2">
      <c r="AE102" s="183"/>
      <c r="AF102" s="183"/>
      <c r="AG102" s="183"/>
      <c r="AH102" s="183" t="str">
        <f t="shared" si="29"/>
        <v/>
      </c>
      <c r="AP102" s="184"/>
      <c r="AQ102" s="184"/>
      <c r="AR102" s="184"/>
      <c r="AY102" s="184"/>
      <c r="AZ102" s="184"/>
      <c r="BA102" s="184"/>
      <c r="BH102" s="184"/>
      <c r="BI102" s="184"/>
      <c r="BJ102" s="184"/>
      <c r="BQ102" s="184"/>
      <c r="BR102" s="184"/>
      <c r="BS102" s="184"/>
      <c r="BT102" s="184"/>
    </row>
    <row r="103" spans="31:72" x14ac:dyDescent="0.2">
      <c r="AE103" s="183"/>
      <c r="AF103" s="183"/>
      <c r="AG103" s="183"/>
      <c r="AH103" s="183" t="str">
        <f t="shared" si="29"/>
        <v/>
      </c>
      <c r="AP103" s="184"/>
      <c r="AQ103" s="184"/>
      <c r="AR103" s="184"/>
      <c r="AY103" s="184"/>
      <c r="AZ103" s="184"/>
      <c r="BA103" s="184"/>
      <c r="BH103" s="184"/>
      <c r="BI103" s="184"/>
      <c r="BJ103" s="184"/>
      <c r="BQ103" s="184"/>
      <c r="BR103" s="184"/>
      <c r="BS103" s="184"/>
      <c r="BT103" s="184"/>
    </row>
    <row r="104" spans="31:72" x14ac:dyDescent="0.2">
      <c r="AE104" s="183"/>
      <c r="AF104" s="183"/>
      <c r="AG104" s="183"/>
      <c r="AH104" s="183" t="str">
        <f t="shared" si="29"/>
        <v/>
      </c>
      <c r="AP104" s="184"/>
      <c r="AQ104" s="184"/>
      <c r="AR104" s="184"/>
      <c r="AY104" s="184"/>
      <c r="AZ104" s="184"/>
      <c r="BA104" s="184"/>
      <c r="BH104" s="184"/>
      <c r="BI104" s="184"/>
      <c r="BJ104" s="184"/>
      <c r="BQ104" s="184"/>
      <c r="BR104" s="184"/>
      <c r="BS104" s="184"/>
      <c r="BT104" s="184"/>
    </row>
    <row r="105" spans="31:72" x14ac:dyDescent="0.2">
      <c r="AH105" s="183"/>
      <c r="AP105" s="184"/>
      <c r="AQ105" s="184"/>
      <c r="AR105" s="184"/>
      <c r="AY105" s="184"/>
      <c r="AZ105" s="184"/>
      <c r="BA105" s="184"/>
      <c r="BH105" s="184"/>
      <c r="BI105" s="184"/>
      <c r="BJ105" s="184"/>
      <c r="BQ105" s="184"/>
      <c r="BR105" s="184"/>
      <c r="BS105" s="184"/>
      <c r="BT105" s="184"/>
    </row>
    <row r="106" spans="31:72" x14ac:dyDescent="0.2">
      <c r="AH106" s="183"/>
      <c r="AP106" s="184"/>
      <c r="AQ106" s="184"/>
      <c r="AR106" s="184"/>
      <c r="AY106" s="184"/>
      <c r="AZ106" s="184"/>
      <c r="BA106" s="184"/>
      <c r="BH106" s="184"/>
      <c r="BI106" s="184"/>
      <c r="BJ106" s="184"/>
      <c r="BQ106" s="184"/>
      <c r="BR106" s="184"/>
      <c r="BS106" s="184"/>
      <c r="BT106" s="184"/>
    </row>
    <row r="107" spans="31:72" x14ac:dyDescent="0.2">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row>
    <row r="108" spans="31:72" x14ac:dyDescent="0.2">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row>
    <row r="109" spans="31:72" x14ac:dyDescent="0.2">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row>
    <row r="110" spans="31:72" x14ac:dyDescent="0.2">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row>
    <row r="111" spans="31:72" x14ac:dyDescent="0.2">
      <c r="AH111" s="183" t="str">
        <f>IF(ISBLANK(X68), W68, X68)</f>
        <v/>
      </c>
    </row>
    <row r="112" spans="31:72" x14ac:dyDescent="0.2">
      <c r="AH112" s="183" t="str">
        <f>IF(ISBLANK(X69), W69, X69)</f>
        <v/>
      </c>
    </row>
    <row r="121" spans="34:34" x14ac:dyDescent="0.2">
      <c r="AH121" s="183"/>
    </row>
    <row r="122" spans="34:34" x14ac:dyDescent="0.2">
      <c r="AH122" s="183"/>
    </row>
    <row r="123" spans="34:34" x14ac:dyDescent="0.2">
      <c r="AH123" s="183"/>
    </row>
    <row r="124" spans="34:34" x14ac:dyDescent="0.2">
      <c r="AH124" s="183"/>
    </row>
  </sheetData>
  <sheetProtection algorithmName="SHA-512" hashValue="7EloTGdt1sB4dg3PPUEaBtCktSfHQRIFK95AKoshy35tqMb3fgsCjdeWMvIggvszGO8654jRSsLHaf0KdCTG7A==" saltValue="I84JbiTeQdkaOUS4PAvhYQ==" spinCount="100000" sheet="1" selectLockedCells="1"/>
  <mergeCells count="67">
    <mergeCell ref="AA28:AA29"/>
    <mergeCell ref="C28:C29"/>
    <mergeCell ref="D28:E28"/>
    <mergeCell ref="F28:G28"/>
    <mergeCell ref="H28:I29"/>
    <mergeCell ref="J28:J29"/>
    <mergeCell ref="L28:L29"/>
    <mergeCell ref="M28:M29"/>
    <mergeCell ref="N28:N29"/>
    <mergeCell ref="Q28:Q29"/>
    <mergeCell ref="R28:R29"/>
    <mergeCell ref="S28:S29"/>
    <mergeCell ref="T28:T29"/>
    <mergeCell ref="O28:O29"/>
    <mergeCell ref="U28:U29"/>
    <mergeCell ref="V28:V29"/>
    <mergeCell ref="W28:W29"/>
    <mergeCell ref="P28:P29"/>
    <mergeCell ref="T14:V18"/>
    <mergeCell ref="B27:J27"/>
    <mergeCell ref="AD7:AD8"/>
    <mergeCell ref="AC7:AC8"/>
    <mergeCell ref="N13:O13"/>
    <mergeCell ref="D7:Q7"/>
    <mergeCell ref="P9:Q9"/>
    <mergeCell ref="P10:Q10"/>
    <mergeCell ref="D11:Q11"/>
    <mergeCell ref="P13:Q13"/>
    <mergeCell ref="N9:O9"/>
    <mergeCell ref="N10:O10"/>
    <mergeCell ref="U7:V7"/>
    <mergeCell ref="U11:V11"/>
    <mergeCell ref="U4:V5"/>
    <mergeCell ref="N5:O5"/>
    <mergeCell ref="N6:O6"/>
    <mergeCell ref="T4:T5"/>
    <mergeCell ref="B28:B29"/>
    <mergeCell ref="C2:Q2"/>
    <mergeCell ref="N4:O4"/>
    <mergeCell ref="P5:Q5"/>
    <mergeCell ref="P6:Q6"/>
    <mergeCell ref="P4:Q4"/>
    <mergeCell ref="Z28:Z29"/>
    <mergeCell ref="P22:Q22"/>
    <mergeCell ref="N27:V27"/>
    <mergeCell ref="N22:O22"/>
    <mergeCell ref="N14:O14"/>
    <mergeCell ref="N17:O17"/>
    <mergeCell ref="N18:O18"/>
    <mergeCell ref="D15:Q15"/>
    <mergeCell ref="P17:Q17"/>
    <mergeCell ref="P18:Q18"/>
    <mergeCell ref="D19:Q19"/>
    <mergeCell ref="P21:Q21"/>
    <mergeCell ref="N21:O21"/>
    <mergeCell ref="P14:Q14"/>
    <mergeCell ref="X28:X29"/>
    <mergeCell ref="Y28:Y29"/>
    <mergeCell ref="AD4:AD6"/>
    <mergeCell ref="AC4:AC6"/>
    <mergeCell ref="AD23:AD24"/>
    <mergeCell ref="AC23:AC24"/>
    <mergeCell ref="AC20:AD22"/>
    <mergeCell ref="AC16:AD18"/>
    <mergeCell ref="AC9:AD10"/>
    <mergeCell ref="AC11:AC12"/>
    <mergeCell ref="AD11:AD12"/>
  </mergeCells>
  <phoneticPr fontId="0" type="noConversion"/>
  <conditionalFormatting sqref="W30:X69">
    <cfRule type="expression" dxfId="55" priority="124">
      <formula>#REF!</formula>
    </cfRule>
  </conditionalFormatting>
  <conditionalFormatting sqref="W30:W69">
    <cfRule type="expression" dxfId="54" priority="127">
      <formula>#REF!</formula>
    </cfRule>
  </conditionalFormatting>
  <conditionalFormatting sqref="W33 W37">
    <cfRule type="expression" dxfId="53" priority="130">
      <formula>#REF!</formula>
    </cfRule>
  </conditionalFormatting>
  <conditionalFormatting sqref="W30:W69">
    <cfRule type="expression" dxfId="52" priority="132">
      <formula>#REF!</formula>
    </cfRule>
  </conditionalFormatting>
  <conditionalFormatting sqref="W38">
    <cfRule type="expression" dxfId="51" priority="135">
      <formula>#REF!</formula>
    </cfRule>
  </conditionalFormatting>
  <conditionalFormatting sqref="W39">
    <cfRule type="expression" dxfId="50" priority="136">
      <formula>#REF!</formula>
    </cfRule>
  </conditionalFormatting>
  <conditionalFormatting sqref="W40">
    <cfRule type="expression" dxfId="49" priority="138">
      <formula>#REF!</formula>
    </cfRule>
  </conditionalFormatting>
  <conditionalFormatting sqref="W41">
    <cfRule type="expression" dxfId="48" priority="139">
      <formula>#REF!</formula>
    </cfRule>
  </conditionalFormatting>
  <conditionalFormatting sqref="W42">
    <cfRule type="expression" dxfId="47" priority="140">
      <formula>#REF!</formula>
    </cfRule>
  </conditionalFormatting>
  <conditionalFormatting sqref="W43">
    <cfRule type="expression" dxfId="46" priority="141">
      <formula>#REF!</formula>
    </cfRule>
  </conditionalFormatting>
  <conditionalFormatting sqref="W44">
    <cfRule type="expression" dxfId="45" priority="142">
      <formula>#REF!</formula>
    </cfRule>
  </conditionalFormatting>
  <conditionalFormatting sqref="W45">
    <cfRule type="expression" dxfId="44" priority="143">
      <formula>#REF!</formula>
    </cfRule>
  </conditionalFormatting>
  <conditionalFormatting sqref="W46">
    <cfRule type="expression" dxfId="43" priority="144">
      <formula>#REF!</formula>
    </cfRule>
  </conditionalFormatting>
  <conditionalFormatting sqref="W47">
    <cfRule type="expression" dxfId="42" priority="151">
      <formula>#REF!</formula>
    </cfRule>
  </conditionalFormatting>
  <conditionalFormatting sqref="W48">
    <cfRule type="expression" dxfId="41" priority="152">
      <formula>#REF!</formula>
    </cfRule>
  </conditionalFormatting>
  <conditionalFormatting sqref="M30">
    <cfRule type="expression" dxfId="40" priority="59">
      <formula>#REF!</formula>
    </cfRule>
  </conditionalFormatting>
  <conditionalFormatting sqref="M42">
    <cfRule type="expression" dxfId="39" priority="28">
      <formula>#REF!</formula>
    </cfRule>
  </conditionalFormatting>
  <conditionalFormatting sqref="M40">
    <cfRule type="expression" dxfId="38" priority="30">
      <formula>#REF!</formula>
    </cfRule>
  </conditionalFormatting>
  <conditionalFormatting sqref="M38">
    <cfRule type="expression" dxfId="37" priority="32">
      <formula>#REF!</formula>
    </cfRule>
  </conditionalFormatting>
  <conditionalFormatting sqref="M36">
    <cfRule type="expression" dxfId="36" priority="34">
      <formula>#REF!</formula>
    </cfRule>
  </conditionalFormatting>
  <conditionalFormatting sqref="M34">
    <cfRule type="expression" dxfId="35" priority="36">
      <formula>#REF!</formula>
    </cfRule>
  </conditionalFormatting>
  <conditionalFormatting sqref="M32">
    <cfRule type="expression" dxfId="34" priority="38">
      <formula>#REF!</formula>
    </cfRule>
  </conditionalFormatting>
  <conditionalFormatting sqref="W31:W69">
    <cfRule type="expression" dxfId="33" priority="40">
      <formula>#REF!</formula>
    </cfRule>
  </conditionalFormatting>
  <conditionalFormatting sqref="M45">
    <cfRule type="expression" dxfId="32" priority="25">
      <formula>#REF!</formula>
    </cfRule>
  </conditionalFormatting>
  <conditionalFormatting sqref="M39">
    <cfRule type="expression" dxfId="31" priority="31">
      <formula>#REF!</formula>
    </cfRule>
  </conditionalFormatting>
  <conditionalFormatting sqref="M33">
    <cfRule type="expression" dxfId="30" priority="37">
      <formula>#REF!</formula>
    </cfRule>
  </conditionalFormatting>
  <conditionalFormatting sqref="M31">
    <cfRule type="expression" dxfId="29" priority="39">
      <formula>#REF!</formula>
    </cfRule>
  </conditionalFormatting>
  <conditionalFormatting sqref="M35">
    <cfRule type="expression" dxfId="28" priority="35">
      <formula>#REF!</formula>
    </cfRule>
  </conditionalFormatting>
  <conditionalFormatting sqref="M37">
    <cfRule type="expression" dxfId="27" priority="33">
      <formula>#REF!</formula>
    </cfRule>
  </conditionalFormatting>
  <conditionalFormatting sqref="M41">
    <cfRule type="expression" dxfId="26" priority="29">
      <formula>#REF!</formula>
    </cfRule>
  </conditionalFormatting>
  <conditionalFormatting sqref="M43">
    <cfRule type="expression" dxfId="25" priority="27">
      <formula>#REF!</formula>
    </cfRule>
  </conditionalFormatting>
  <conditionalFormatting sqref="M44">
    <cfRule type="expression" dxfId="24" priority="26">
      <formula>#REF!</formula>
    </cfRule>
  </conditionalFormatting>
  <conditionalFormatting sqref="M46">
    <cfRule type="expression" dxfId="23" priority="24">
      <formula>#REF!</formula>
    </cfRule>
  </conditionalFormatting>
  <conditionalFormatting sqref="M47">
    <cfRule type="expression" dxfId="22" priority="23">
      <formula>#REF!</formula>
    </cfRule>
  </conditionalFormatting>
  <conditionalFormatting sqref="M48">
    <cfRule type="expression" dxfId="21" priority="22">
      <formula>#REF!</formula>
    </cfRule>
  </conditionalFormatting>
  <conditionalFormatting sqref="M49">
    <cfRule type="expression" dxfId="20" priority="21">
      <formula>#REF!</formula>
    </cfRule>
  </conditionalFormatting>
  <conditionalFormatting sqref="M50">
    <cfRule type="expression" dxfId="19" priority="20">
      <formula>#REF!</formula>
    </cfRule>
  </conditionalFormatting>
  <conditionalFormatting sqref="M51">
    <cfRule type="expression" dxfId="18" priority="19">
      <formula>#REF!</formula>
    </cfRule>
  </conditionalFormatting>
  <conditionalFormatting sqref="M52">
    <cfRule type="expression" dxfId="17" priority="18">
      <formula>#REF!</formula>
    </cfRule>
  </conditionalFormatting>
  <conditionalFormatting sqref="M53">
    <cfRule type="expression" dxfId="16" priority="17">
      <formula>#REF!</formula>
    </cfRule>
  </conditionalFormatting>
  <conditionalFormatting sqref="M54">
    <cfRule type="expression" dxfId="15" priority="16">
      <formula>#REF!</formula>
    </cfRule>
  </conditionalFormatting>
  <conditionalFormatting sqref="M55">
    <cfRule type="expression" dxfId="14" priority="15">
      <formula>#REF!</formula>
    </cfRule>
  </conditionalFormatting>
  <conditionalFormatting sqref="M56">
    <cfRule type="expression" dxfId="13" priority="14">
      <formula>#REF!</formula>
    </cfRule>
  </conditionalFormatting>
  <conditionalFormatting sqref="M57">
    <cfRule type="expression" dxfId="12" priority="13">
      <formula>#REF!</formula>
    </cfRule>
  </conditionalFormatting>
  <conditionalFormatting sqref="M58">
    <cfRule type="expression" dxfId="11" priority="12">
      <formula>#REF!</formula>
    </cfRule>
  </conditionalFormatting>
  <conditionalFormatting sqref="M59">
    <cfRule type="expression" dxfId="10" priority="11">
      <formula>#REF!</formula>
    </cfRule>
  </conditionalFormatting>
  <conditionalFormatting sqref="M60">
    <cfRule type="expression" dxfId="9" priority="10">
      <formula>#REF!</formula>
    </cfRule>
  </conditionalFormatting>
  <conditionalFormatting sqref="M61">
    <cfRule type="expression" dxfId="8" priority="9">
      <formula>#REF!</formula>
    </cfRule>
  </conditionalFormatting>
  <conditionalFormatting sqref="M62">
    <cfRule type="expression" dxfId="7" priority="8">
      <formula>#REF!</formula>
    </cfRule>
  </conditionalFormatting>
  <conditionalFormatting sqref="M63">
    <cfRule type="expression" dxfId="6" priority="7">
      <formula>#REF!</formula>
    </cfRule>
  </conditionalFormatting>
  <conditionalFormatting sqref="M64">
    <cfRule type="expression" dxfId="5" priority="6">
      <formula>#REF!</formula>
    </cfRule>
  </conditionalFormatting>
  <conditionalFormatting sqref="M65">
    <cfRule type="expression" dxfId="4" priority="5">
      <formula>#REF!</formula>
    </cfRule>
  </conditionalFormatting>
  <conditionalFormatting sqref="M66">
    <cfRule type="expression" dxfId="3" priority="4">
      <formula>#REF!</formula>
    </cfRule>
  </conditionalFormatting>
  <conditionalFormatting sqref="M67">
    <cfRule type="expression" dxfId="2" priority="3">
      <formula>#REF!</formula>
    </cfRule>
  </conditionalFormatting>
  <conditionalFormatting sqref="M68">
    <cfRule type="expression" dxfId="1" priority="2">
      <formula>#REF!</formula>
    </cfRule>
  </conditionalFormatting>
  <conditionalFormatting sqref="M69">
    <cfRule type="expression" dxfId="0" priority="1">
      <formula>#REF!</formula>
    </cfRule>
  </conditionalFormatting>
  <dataValidations count="2">
    <dataValidation type="list" allowBlank="1" showInputMessage="1" showErrorMessage="1" sqref="X30:X69" xr:uid="{00000000-0002-0000-0100-000000000000}">
      <formula1>MeasureList</formula1>
    </dataValidation>
    <dataValidation type="list" allowBlank="1" showInputMessage="1" showErrorMessage="1" sqref="B30:B69" xr:uid="{00000000-0002-0000-0100-000001000000}">
      <formula1>YesNo</formula1>
    </dataValidation>
  </dataValidations>
  <pageMargins left="0.75" right="0.75" top="1" bottom="1" header="0.5" footer="0.5"/>
  <pageSetup orientation="portrait" r:id="rId1"/>
  <headerFooter alignWithMargins="0"/>
  <ignoredErrors>
    <ignoredError sqref="H30:I6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17</vt:i4>
      </vt:variant>
    </vt:vector>
  </HeadingPairs>
  <TitlesOfParts>
    <vt:vector size="19" baseType="lpstr">
      <vt:lpstr>Window entry</vt:lpstr>
      <vt:lpstr>For EWEB Use</vt:lpstr>
      <vt:lpstr>HP_Rebate</vt:lpstr>
      <vt:lpstr>HP_U</vt:lpstr>
      <vt:lpstr>HPBPA_U</vt:lpstr>
      <vt:lpstr>HPPD_U</vt:lpstr>
      <vt:lpstr>LIOwn</vt:lpstr>
      <vt:lpstr>LIRent</vt:lpstr>
      <vt:lpstr>MeasureList</vt:lpstr>
      <vt:lpstr>Min_Rebate</vt:lpstr>
      <vt:lpstr>Min_U</vt:lpstr>
      <vt:lpstr>MinBPA_U</vt:lpstr>
      <vt:lpstr>MinPD_U</vt:lpstr>
      <vt:lpstr>MinPDBPA_U</vt:lpstr>
      <vt:lpstr>MinU</vt:lpstr>
      <vt:lpstr>ProgramSelections</vt:lpstr>
      <vt:lpstr>RegInc</vt:lpstr>
      <vt:lpstr>WindowTypes</vt:lpstr>
      <vt:lpstr>YesNo</vt:lpstr>
    </vt:vector>
  </TitlesOfParts>
  <Company>Eugene Water &amp; Electric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ew1933</dc:creator>
  <cp:lastModifiedBy>LUTTER Matt</cp:lastModifiedBy>
  <cp:lastPrinted>2010-02-17T00:33:21Z</cp:lastPrinted>
  <dcterms:created xsi:type="dcterms:W3CDTF">2006-01-27T22:15:55Z</dcterms:created>
  <dcterms:modified xsi:type="dcterms:W3CDTF">2020-10-30T20:45:03Z</dcterms:modified>
</cp:coreProperties>
</file>